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MARÇO\"/>
    </mc:Choice>
  </mc:AlternateContent>
  <xr:revisionPtr revIDLastSave="0" documentId="8_{5129A89B-75CB-49D7-AD45-5660123B5350}" xr6:coauthVersionLast="45" xr6:coauthVersionMax="45" xr10:uidLastSave="{00000000-0000-0000-0000-000000000000}"/>
  <bookViews>
    <workbookView xWindow="-120" yWindow="-120" windowWidth="24240" windowHeight="13140" xr2:uid="{A71DBEE6-BC95-4AC3-A2D7-865E99E2263B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UNIDADES">'[1]DADOS (OCULTAR)'!$P$3:$P$40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4" i="1"/>
  <c r="F25" i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F63" i="1"/>
  <c r="F68" i="1"/>
  <c r="F67" i="1" s="1"/>
  <c r="F71" i="1"/>
  <c r="F76" i="1"/>
  <c r="F80" i="1"/>
  <c r="F78" i="1" s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14" i="1" s="1"/>
  <c r="F121" i="1"/>
  <c r="F122" i="1"/>
  <c r="F124" i="1"/>
  <c r="F123" i="1" s="1"/>
  <c r="F125" i="1"/>
  <c r="F126" i="1"/>
  <c r="F128" i="1"/>
  <c r="F127" i="1" s="1"/>
  <c r="F129" i="1"/>
  <c r="F131" i="1"/>
  <c r="F130" i="1" s="1"/>
  <c r="F132" i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/>
  <c r="F216" i="1"/>
  <c r="F219" i="1" s="1"/>
  <c r="F221" i="1" s="1"/>
  <c r="F217" i="1"/>
  <c r="F233" i="1"/>
  <c r="F236" i="1" s="1"/>
  <c r="F234" i="1"/>
  <c r="F235" i="1"/>
  <c r="F244" i="1"/>
  <c r="F254" i="1" s="1"/>
  <c r="F252" i="1"/>
  <c r="F268" i="1"/>
  <c r="F270" i="1"/>
  <c r="F271" i="1"/>
  <c r="F272" i="1"/>
  <c r="F273" i="1"/>
  <c r="F269" i="1" s="1"/>
  <c r="F274" i="1"/>
  <c r="F280" i="1"/>
  <c r="F281" i="1"/>
  <c r="F175" i="1" s="1"/>
  <c r="F152" i="1" l="1"/>
  <c r="F61" i="1"/>
  <c r="F275" i="1"/>
  <c r="F38" i="1"/>
  <c r="F179" i="1" s="1"/>
  <c r="F260" i="1"/>
  <c r="F263" i="1" s="1"/>
  <c r="F28" i="1" l="1"/>
  <c r="F177" i="1" s="1"/>
  <c r="F178" i="1" l="1"/>
  <c r="F181" i="1" s="1"/>
  <c r="F180" i="1"/>
</calcChain>
</file>

<file path=xl/sharedStrings.xml><?xml version="1.0" encoding="utf-8"?>
<sst xmlns="http://schemas.openxmlformats.org/spreadsheetml/2006/main" count="636" uniqueCount="411">
  <si>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</si>
  <si>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</si>
  <si>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</si>
  <si>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</si>
  <si>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</si>
  <si>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</si>
  <si>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</si>
  <si>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</si>
  <si>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</si>
  <si>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</si>
  <si>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</si>
  <si>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</si>
  <si>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</si>
  <si>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</si>
  <si>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</si>
  <si>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</si>
  <si>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</si>
  <si>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</si>
  <si>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</si>
  <si>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</si>
  <si>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</si>
  <si>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</si>
  <si>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</si>
  <si>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</si>
  <si>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</si>
  <si>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</si>
  <si>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</si>
  <si>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 xml:space="preserve">         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</si>
  <si>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</si>
  <si>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</si>
  <si>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</si>
  <si>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</si>
  <si>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</si>
  <si>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</si>
  <si>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</si>
  <si>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</si>
  <si>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</si>
  <si>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</si>
  <si>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</si>
  <si>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</si>
  <si>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</si>
  <si>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</si>
  <si>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</si>
  <si>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</si>
  <si>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</si>
  <si>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</si>
  <si>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</si>
  <si>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</si>
  <si>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</si>
  <si>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</si>
  <si>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</si>
  <si>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</si>
  <si>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</si>
  <si>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</si>
  <si>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</si>
  <si>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</si>
  <si>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</si>
  <si>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</si>
  <si>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</si>
  <si>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</si>
  <si>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</si>
  <si>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</si>
  <si>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Digitar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</si>
  <si>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</si>
  <si>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</si>
  <si>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</si>
  <si>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</si>
  <si>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</si>
  <si>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</si>
  <si>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</si>
  <si>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</si>
  <si>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</si>
  <si>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</si>
  <si>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</si>
  <si>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</si>
  <si>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</si>
  <si>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</si>
  <si>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</si>
  <si>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</si>
  <si>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</si>
  <si>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</si>
  <si>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</si>
  <si>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</si>
  <si>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</si>
  <si>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</si>
  <si>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</si>
  <si>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</si>
  <si>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</si>
  <si>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</si>
  <si>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</si>
  <si>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</si>
  <si>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</si>
  <si>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</si>
  <si>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</si>
  <si>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</si>
  <si>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</si>
  <si>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</si>
  <si>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</si>
  <si>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</si>
  <si>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</si>
  <si>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</si>
  <si>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</si>
  <si>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</si>
  <si>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</si>
  <si>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</si>
  <si>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</si>
  <si>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</si>
  <si>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</si>
  <si>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</si>
  <si>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</si>
  <si>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</si>
  <si>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</si>
  <si>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</si>
  <si>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</si>
  <si>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</si>
  <si>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</si>
  <si>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</si>
  <si>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</si>
  <si>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</si>
  <si>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</si>
  <si>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</si>
  <si>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</si>
  <si>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</si>
  <si>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</si>
  <si>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</si>
  <si>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</si>
  <si>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</si>
  <si>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</si>
  <si>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</si>
  <si>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</si>
  <si>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</si>
  <si>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</si>
  <si>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</si>
  <si>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</si>
  <si>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</si>
  <si>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</si>
  <si>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</si>
  <si>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</si>
  <si>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</si>
  <si>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</si>
  <si>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</si>
  <si>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</si>
  <si>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</si>
  <si>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</si>
  <si>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</si>
  <si>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</si>
  <si>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</si>
  <si>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</si>
  <si>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</si>
  <si>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</si>
  <si>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</si>
  <si>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</si>
  <si>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</si>
  <si>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</si>
  <si>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</si>
  <si>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</si>
  <si>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</si>
  <si>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</si>
  <si>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</si>
  <si>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</si>
  <si>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</si>
  <si>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</si>
  <si>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</si>
  <si>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</si>
  <si>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</si>
  <si>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</si>
  <si>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</si>
  <si>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</si>
  <si>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</si>
  <si>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</si>
  <si>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</si>
  <si>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</si>
  <si>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</si>
  <si>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</si>
  <si>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</si>
  <si>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</si>
  <si>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</si>
  <si>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</si>
  <si>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</si>
  <si>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</si>
  <si>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</si>
  <si>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</si>
  <si>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</si>
  <si>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</si>
  <si>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</si>
  <si>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</si>
  <si>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</si>
  <si>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</si>
  <si>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</si>
  <si>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</si>
  <si>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</si>
  <si>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</si>
  <si>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</si>
  <si>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</si>
  <si>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</si>
  <si>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</si>
  <si>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</si>
  <si>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</si>
  <si>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</si>
  <si>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</si>
  <si>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</si>
  <si>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</si>
  <si>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</si>
  <si>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</si>
  <si>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</si>
  <si>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</si>
  <si>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</si>
  <si>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</si>
  <si>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</si>
  <si>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</si>
  <si>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</si>
  <si>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</si>
  <si>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</si>
  <si>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</si>
  <si>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</si>
  <si>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</si>
  <si>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</si>
  <si>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</si>
  <si>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</si>
  <si>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</si>
  <si>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</si>
  <si>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</si>
  <si>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</si>
  <si>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</si>
  <si>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</si>
  <si>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</si>
  <si>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</si>
  <si>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</si>
  <si>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</si>
  <si>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</si>
  <si>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</si>
  <si>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</si>
  <si>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</si>
  <si>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</si>
  <si>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</si>
  <si>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</si>
  <si>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</si>
  <si>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</si>
  <si>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</si>
  <si>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</si>
  <si>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</si>
  <si>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</si>
  <si>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</si>
  <si>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</si>
  <si>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</si>
  <si>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</si>
  <si>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</si>
  <si>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</si>
  <si>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</si>
  <si>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</si>
  <si>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</si>
  <si>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</si>
  <si>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</si>
  <si>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</si>
  <si>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</si>
  <si>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</si>
  <si>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</si>
  <si>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</si>
  <si>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</si>
  <si>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</si>
  <si>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</si>
  <si>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</si>
  <si>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</si>
  <si>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</si>
  <si>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</si>
  <si>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</si>
  <si>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</si>
  <si>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</si>
  <si>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</si>
  <si>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</si>
  <si>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</si>
  <si>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</si>
  <si>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</si>
  <si>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</si>
  <si>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</si>
  <si>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</si>
  <si>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</si>
  <si>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</si>
  <si>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</si>
  <si>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</si>
  <si>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</si>
  <si>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</si>
  <si>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</si>
  <si>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</si>
  <si>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</si>
  <si>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</si>
  <si>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</si>
  <si>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</si>
  <si>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</si>
  <si>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</si>
  <si>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</si>
  <si>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</si>
  <si>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</si>
  <si>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</si>
  <si>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</si>
  <si>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</si>
  <si>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</si>
  <si>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</si>
  <si>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</si>
  <si>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</si>
  <si>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</si>
  <si>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</si>
  <si>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</si>
  <si>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</si>
  <si>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</si>
  <si>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</si>
  <si>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</si>
  <si>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</si>
  <si>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</si>
  <si>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</si>
  <si>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</si>
  <si>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</si>
  <si>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</si>
  <si>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</si>
  <si>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</si>
  <si>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</si>
  <si>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</si>
  <si>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</si>
  <si>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</si>
  <si>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</si>
  <si>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</si>
  <si>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</si>
  <si>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</si>
  <si>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</si>
  <si>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</si>
  <si>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</si>
  <si>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</si>
  <si>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</si>
  <si>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</si>
  <si>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</si>
  <si>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</si>
  <si>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</si>
  <si>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</si>
  <si>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</si>
  <si>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</si>
  <si>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</si>
  <si>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</si>
  <si>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</si>
  <si>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</si>
  <si>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</si>
  <si>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</si>
  <si>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</si>
  <si>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</si>
  <si>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</si>
  <si>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</si>
  <si>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</si>
  <si>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</si>
  <si>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</si>
  <si>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</si>
  <si>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</si>
  <si>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</si>
  <si>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</si>
  <si>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</si>
  <si>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</si>
  <si>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</si>
  <si>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</si>
  <si>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</si>
  <si>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</si>
  <si>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</si>
  <si>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</si>
  <si>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</si>
  <si>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</si>
  <si>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</si>
  <si>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</si>
  <si>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</si>
  <si>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</si>
  <si>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</si>
  <si>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</si>
  <si>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</si>
  <si>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</si>
  <si>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</si>
  <si>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</si>
  <si>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</si>
  <si>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</si>
  <si>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</si>
  <si>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</si>
  <si>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</si>
  <si>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</si>
  <si>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</si>
  <si>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</si>
  <si>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</si>
  <si>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</si>
  <si>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</si>
  <si>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</si>
  <si>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</si>
  <si>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</si>
  <si>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</si>
  <si>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</si>
  <si>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</si>
  <si>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ZAQ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</si>
  <si>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</si>
  <si>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</si>
  <si>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</si>
  <si>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</si>
  <si>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</si>
  <si>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</si>
  <si>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</si>
  <si>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</si>
  <si>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10.894.988/0005-67</t>
  </si>
  <si>
    <t>CNPJ</t>
  </si>
  <si>
    <t>ADRIANA BEZERRA</t>
  </si>
  <si>
    <t>UPAE -ARRUDA-DEP. ANTONIO LUIZ FILHO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</si>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</sst>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color rgb="FFFF0000"/>
      <name val="Arial"/>
      <family val="2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2" fillId="0" borderId="0"/>
  </cellStyleXfs>
  <cellXfs count="22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1" fillId="0" borderId="0" xfId="1" applyProtection="1">
      <protection hidden="1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165" fontId="19" fillId="0" borderId="9" xfId="0" applyNumberFormat="1" applyFont="1" applyBorder="1" applyAlignment="1">
      <alignment horizontal="left" vertical="center"/>
    </xf>
    <xf numFmtId="0" fontId="20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164" fontId="21" fillId="8" borderId="17" xfId="2" applyFont="1" applyFill="1" applyBorder="1" applyAlignment="1" applyProtection="1">
      <alignment horizontal="center" vertical="center"/>
      <protection locked="0"/>
    </xf>
    <xf numFmtId="164" fontId="20" fillId="3" borderId="11" xfId="2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/>
      <protection hidden="1"/>
    </xf>
    <xf numFmtId="165" fontId="16" fillId="0" borderId="19" xfId="4" applyNumberFormat="1" applyFont="1" applyBorder="1" applyAlignment="1" applyProtection="1">
      <alignment horizontal="center" vertical="center"/>
      <protection hidden="1"/>
    </xf>
    <xf numFmtId="1" fontId="23" fillId="0" borderId="9" xfId="1" applyNumberFormat="1" applyFont="1" applyBorder="1" applyAlignment="1" applyProtection="1">
      <alignment horizontal="center" vertical="center"/>
      <protection locked="0"/>
    </xf>
    <xf numFmtId="167" fontId="19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 applyProtection="1">
      <alignment horizontal="center" vertical="center"/>
      <protection hidden="1"/>
    </xf>
    <xf numFmtId="164" fontId="20" fillId="3" borderId="9" xfId="2" applyFont="1" applyFill="1" applyBorder="1" applyAlignment="1" applyProtection="1">
      <alignment horizontal="center" vertical="center" wrapText="1"/>
    </xf>
    <xf numFmtId="165" fontId="24" fillId="0" borderId="2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>
      <alignment horizontal="center" vertical="center"/>
    </xf>
    <xf numFmtId="164" fontId="18" fillId="0" borderId="9" xfId="2" applyFont="1" applyBorder="1" applyAlignment="1" applyProtection="1">
      <alignment horizontal="center" vertical="center"/>
    </xf>
    <xf numFmtId="165" fontId="24" fillId="0" borderId="15" xfId="0" applyNumberFormat="1" applyFont="1" applyBorder="1" applyAlignment="1" applyProtection="1">
      <alignment horizontal="left" vertical="center"/>
      <protection hidden="1"/>
    </xf>
    <xf numFmtId="0" fontId="16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5" fillId="2" borderId="6" xfId="0" applyNumberFormat="1" applyFont="1" applyFill="1" applyBorder="1" applyAlignment="1">
      <alignment horizontal="left" vertical="center" wrapText="1"/>
    </xf>
    <xf numFmtId="165" fontId="25" fillId="2" borderId="7" xfId="0" applyNumberFormat="1" applyFont="1" applyFill="1" applyBorder="1" applyAlignment="1">
      <alignment horizontal="left" vertical="center" wrapText="1"/>
    </xf>
    <xf numFmtId="165" fontId="25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26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6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6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9" fillId="0" borderId="9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 applyProtection="1">
      <alignment vertical="center"/>
      <protection hidden="1"/>
    </xf>
    <xf numFmtId="165" fontId="16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8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0" fontId="5" fillId="0" borderId="0" xfId="0" applyNumberFormat="1" applyFont="1" applyAlignment="1" applyProtection="1">
      <alignment vertical="center"/>
      <protection hidden="1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6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20" fillId="6" borderId="6" xfId="2" applyFont="1" applyFill="1" applyBorder="1" applyAlignment="1" applyProtection="1">
      <alignment horizontal="center" vertical="center" wrapText="1"/>
    </xf>
    <xf numFmtId="164" fontId="20" fillId="6" borderId="8" xfId="2" applyFont="1" applyFill="1" applyBorder="1" applyAlignment="1" applyProtection="1">
      <alignment horizontal="center" vertical="center" wrapText="1"/>
    </xf>
    <xf numFmtId="165" fontId="20" fillId="2" borderId="17" xfId="0" applyNumberFormat="1" applyFont="1" applyFill="1" applyBorder="1" applyAlignment="1">
      <alignment horizontal="left" vertical="center"/>
    </xf>
    <xf numFmtId="165" fontId="20" fillId="2" borderId="18" xfId="0" applyNumberFormat="1" applyFont="1" applyFill="1" applyBorder="1" applyAlignment="1">
      <alignment horizontal="left" vertical="center"/>
    </xf>
    <xf numFmtId="165" fontId="20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20" fillId="4" borderId="10" xfId="2" applyFont="1" applyFill="1" applyBorder="1" applyAlignment="1" applyProtection="1">
      <alignment horizontal="center" vertical="center" wrapText="1"/>
    </xf>
    <xf numFmtId="165" fontId="23" fillId="0" borderId="9" xfId="0" applyNumberFormat="1" applyFont="1" applyBorder="1" applyAlignment="1" applyProtection="1">
      <alignment horizontal="left" vertical="center"/>
      <protection locked="0"/>
    </xf>
    <xf numFmtId="165" fontId="2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4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72F0838A-4415-4178-B293-D96B33ABCA43}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107156</xdr:colOff>
      <xdr:row>0</xdr:row>
      <xdr:rowOff>130968</xdr:rowOff>
    </xdr:from>
    <xdr:ext cx="690563" cy="830792"/>
    <xdr:pic>
      <xdr:nvPicPr>
        <xdr:cNvPr id="2" name="Imagem 5">
          <a:extLst>
            <a:ext uri="{FF2B5EF4-FFF2-40B4-BE49-F238E27FC236}">
              <a16:creationId xmlns:a16="http://schemas.microsoft.com/office/drawing/2014/main" id="{8FCC4681-7AFA-464D-901B-8C119FB0F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" y="130968"/>
          <a:ext cx="690563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745331" cy="954087"/>
    <xdr:pic>
      <xdr:nvPicPr>
        <xdr:cNvPr id="3" name="Imagem 5">
          <a:extLst>
            <a:ext uri="{FF2B5EF4-FFF2-40B4-BE49-F238E27FC236}">
              <a16:creationId xmlns:a16="http://schemas.microsoft.com/office/drawing/2014/main" id="{48C464E1-1395-4C04-B000-373FCE1B1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745331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35719</xdr:colOff>
      <xdr:row>187</xdr:row>
      <xdr:rowOff>95250</xdr:rowOff>
    </xdr:from>
    <xdr:ext cx="785813" cy="959380"/>
    <xdr:pic>
      <xdr:nvPicPr>
        <xdr:cNvPr id="4" name="Imagem 5">
          <a:extLst>
            <a:ext uri="{FF2B5EF4-FFF2-40B4-BE49-F238E27FC236}">
              <a16:creationId xmlns:a16="http://schemas.microsoft.com/office/drawing/2014/main" id="{59207AA8-0382-430B-9518-E7B331C0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419" y="30375225"/>
          <a:ext cx="785813" cy="959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GM%20-%20PORTAL/03-2021%20PRESTA&#199;&#195;O%20DE%20CONTAS%20ARRUDA/13%20PCF/13%203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 refreshError="1"/>
      <sheetData sheetId="2" refreshError="1"/>
      <sheetData sheetId="3">
        <row r="6">
          <cell r="D6">
            <v>6451.6100000000006</v>
          </cell>
          <cell r="F6">
            <v>516.12880000000007</v>
          </cell>
          <cell r="G6">
            <v>64.5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8330.2900000000009</v>
          </cell>
          <cell r="F12">
            <v>133.88999999999999</v>
          </cell>
          <cell r="G12">
            <v>16.73</v>
          </cell>
          <cell r="H12">
            <v>0</v>
          </cell>
        </row>
        <row r="13">
          <cell r="D13">
            <v>483.27000000000004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19691.585600000002</v>
          </cell>
        </row>
        <row r="93">
          <cell r="D93">
            <v>2461.4482000000003</v>
          </cell>
        </row>
        <row r="96">
          <cell r="C96">
            <v>20587.189999999999</v>
          </cell>
        </row>
      </sheetData>
      <sheetData sheetId="4">
        <row r="16">
          <cell r="C16">
            <v>3.0487804999999999</v>
          </cell>
        </row>
      </sheetData>
      <sheetData sheetId="5">
        <row r="25">
          <cell r="C25">
            <v>34300.46</v>
          </cell>
        </row>
        <row r="55">
          <cell r="C55">
            <v>42758.06</v>
          </cell>
        </row>
        <row r="67">
          <cell r="C67">
            <v>115.33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X1">
            <v>88231.13</v>
          </cell>
        </row>
        <row r="2">
          <cell r="X2">
            <v>61212.640000000007</v>
          </cell>
        </row>
        <row r="3">
          <cell r="X3">
            <v>95890.290000000037</v>
          </cell>
        </row>
      </sheetData>
      <sheetData sheetId="8" refreshError="1"/>
      <sheetData sheetId="9" refreshError="1"/>
      <sheetData sheetId="10" refreshError="1"/>
      <sheetData sheetId="11">
        <row r="1">
          <cell r="N1" t="str">
            <v>TOTAL</v>
          </cell>
        </row>
        <row r="2">
          <cell r="N2">
            <v>207585.24000000002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5321.54</v>
          </cell>
        </row>
        <row r="10">
          <cell r="D10" t="str">
            <v xml:space="preserve"> 1.4. Benefícios</v>
          </cell>
          <cell r="N10">
            <v>11764.4</v>
          </cell>
        </row>
        <row r="11">
          <cell r="D11" t="str">
            <v xml:space="preserve"> 1.4. Benefícios</v>
          </cell>
          <cell r="N11">
            <v>368.91</v>
          </cell>
        </row>
        <row r="12">
          <cell r="D12" t="str">
            <v xml:space="preserve"> 2.1. Materiais Descartáveis/Materiais de Penso </v>
          </cell>
          <cell r="N12">
            <v>160</v>
          </cell>
        </row>
        <row r="13">
          <cell r="D13" t="str">
            <v xml:space="preserve"> 2.1. Materiais Descartáveis/Materiais de Penso </v>
          </cell>
          <cell r="N13">
            <v>975</v>
          </cell>
        </row>
        <row r="14">
          <cell r="D14" t="str">
            <v xml:space="preserve"> 2.1. Materiais Descartáveis/Materiais de Penso </v>
          </cell>
          <cell r="N14">
            <v>3000</v>
          </cell>
        </row>
        <row r="15">
          <cell r="D15" t="str">
            <v xml:space="preserve"> 2.1. Materiais Descartáveis/Materiais de Penso </v>
          </cell>
          <cell r="N15">
            <v>314.64</v>
          </cell>
        </row>
        <row r="16">
          <cell r="D16" t="str">
            <v xml:space="preserve"> 2.1. Materiais Descartáveis/Materiais de Penso </v>
          </cell>
          <cell r="N16">
            <v>1620</v>
          </cell>
        </row>
        <row r="17">
          <cell r="D17" t="str">
            <v xml:space="preserve"> 2.1. Materiais Descartáveis/Materiais de Penso </v>
          </cell>
          <cell r="N17">
            <v>214</v>
          </cell>
        </row>
        <row r="18">
          <cell r="D18" t="str">
            <v xml:space="preserve"> 2.1. Materiais Descartáveis/Materiais de Penso </v>
          </cell>
          <cell r="N18">
            <v>309</v>
          </cell>
        </row>
        <row r="19">
          <cell r="D19" t="str">
            <v xml:space="preserve"> 2.1. Materiais Descartáveis/Materiais de Penso </v>
          </cell>
          <cell r="N19">
            <v>414.72</v>
          </cell>
        </row>
        <row r="20">
          <cell r="D20" t="str">
            <v xml:space="preserve"> 2.1. Materiais Descartáveis/Materiais de Penso </v>
          </cell>
          <cell r="N20">
            <v>621.30999999999995</v>
          </cell>
        </row>
        <row r="21">
          <cell r="D21" t="str">
            <v xml:space="preserve"> 2.1. Materiais Descartáveis/Materiais de Penso </v>
          </cell>
          <cell r="N21">
            <v>330</v>
          </cell>
        </row>
        <row r="22">
          <cell r="D22" t="str">
            <v xml:space="preserve"> 2.1. Materiais Descartáveis/Materiais de Penso </v>
          </cell>
          <cell r="N22">
            <v>268.5</v>
          </cell>
        </row>
        <row r="23">
          <cell r="D23" t="str">
            <v xml:space="preserve"> 2.1. Materiais Descartáveis/Materiais de Penso </v>
          </cell>
          <cell r="N23">
            <v>3680</v>
          </cell>
        </row>
        <row r="24">
          <cell r="D24" t="str">
            <v xml:space="preserve"> 2.1. Materiais Descartáveis/Materiais de Penso </v>
          </cell>
          <cell r="N24">
            <v>180</v>
          </cell>
        </row>
        <row r="25">
          <cell r="D25" t="str">
            <v xml:space="preserve"> 2.1. Materiais Descartáveis/Materiais de Penso </v>
          </cell>
          <cell r="N25">
            <v>1302</v>
          </cell>
        </row>
        <row r="26">
          <cell r="D26" t="str">
            <v xml:space="preserve"> 2.1. Materiais Descartáveis/Materiais de Penso </v>
          </cell>
          <cell r="N26">
            <v>6928.5</v>
          </cell>
        </row>
        <row r="27">
          <cell r="D27" t="str">
            <v xml:space="preserve"> 2.1. Materiais Descartáveis/Materiais de Penso </v>
          </cell>
          <cell r="N27">
            <v>1739.4</v>
          </cell>
        </row>
        <row r="28">
          <cell r="D28" t="str">
            <v xml:space="preserve"> 2.2. Medicamentos </v>
          </cell>
          <cell r="N28">
            <v>334.08</v>
          </cell>
        </row>
        <row r="29">
          <cell r="D29" t="str">
            <v xml:space="preserve"> 2.2. Medicamentos </v>
          </cell>
          <cell r="N29">
            <v>119.52</v>
          </cell>
        </row>
        <row r="30">
          <cell r="D30" t="str">
            <v xml:space="preserve"> 2.2. Medicamentos </v>
          </cell>
          <cell r="N30">
            <v>266.39999999999998</v>
          </cell>
        </row>
        <row r="31">
          <cell r="D31" t="str">
            <v xml:space="preserve"> 2.4. Gases Medicinais </v>
          </cell>
          <cell r="N31">
            <v>167.28</v>
          </cell>
        </row>
        <row r="32">
          <cell r="D32" t="str">
            <v xml:space="preserve"> 2.8. Outras Despesas com Insumos Assistenciais </v>
          </cell>
          <cell r="N32">
            <v>1065.58</v>
          </cell>
        </row>
        <row r="33">
          <cell r="D33" t="str">
            <v xml:space="preserve"> 3.1. Material de Higienização e Limpeza </v>
          </cell>
          <cell r="N33">
            <v>188.2</v>
          </cell>
        </row>
        <row r="34">
          <cell r="D34" t="str">
            <v xml:space="preserve"> 3.1. Material de Higienização e Limpeza </v>
          </cell>
          <cell r="N34">
            <v>234.4</v>
          </cell>
        </row>
        <row r="35">
          <cell r="D35" t="str">
            <v xml:space="preserve"> 3.1. Material de Higienização e Limpeza </v>
          </cell>
          <cell r="N35">
            <v>355.8</v>
          </cell>
        </row>
        <row r="36">
          <cell r="D36" t="str">
            <v xml:space="preserve"> 3.1. Material de Higienização e Limpeza </v>
          </cell>
          <cell r="N36">
            <v>680</v>
          </cell>
        </row>
        <row r="37">
          <cell r="D37" t="str">
            <v xml:space="preserve"> 3.2. Material/Gêneros Alimentícios </v>
          </cell>
          <cell r="N37">
            <v>250.3</v>
          </cell>
        </row>
        <row r="38">
          <cell r="D38" t="str">
            <v xml:space="preserve"> 3.2. Material/Gêneros Alimentícios </v>
          </cell>
          <cell r="N38">
            <v>297</v>
          </cell>
        </row>
        <row r="39">
          <cell r="D39" t="str">
            <v xml:space="preserve"> 3.3. Material Expediente </v>
          </cell>
          <cell r="N39">
            <v>1655</v>
          </cell>
        </row>
        <row r="40">
          <cell r="D40" t="str">
            <v xml:space="preserve"> 3.3. Material Expediente </v>
          </cell>
          <cell r="N40">
            <v>1750</v>
          </cell>
        </row>
        <row r="41">
          <cell r="D41" t="str">
            <v xml:space="preserve"> 3.3. Material Expediente </v>
          </cell>
          <cell r="N41">
            <v>230.16</v>
          </cell>
        </row>
        <row r="42">
          <cell r="D42" t="str">
            <v xml:space="preserve"> 3.3. Material Expediente </v>
          </cell>
          <cell r="N42">
            <v>81.25</v>
          </cell>
        </row>
        <row r="43">
          <cell r="D43" t="str">
            <v xml:space="preserve"> 3.3. Material Expediente </v>
          </cell>
          <cell r="N43">
            <v>465.5</v>
          </cell>
        </row>
        <row r="44">
          <cell r="D44" t="str">
            <v xml:space="preserve"> 3.3. Material Expediente </v>
          </cell>
          <cell r="N44">
            <v>200</v>
          </cell>
        </row>
        <row r="45">
          <cell r="D45" t="str">
            <v xml:space="preserve"> 3.3. Material Expediente </v>
          </cell>
          <cell r="N45">
            <v>156.72</v>
          </cell>
        </row>
        <row r="46">
          <cell r="D46" t="str">
            <v xml:space="preserve"> 3.3. Material Expediente </v>
          </cell>
          <cell r="N46">
            <v>749.5</v>
          </cell>
        </row>
        <row r="47">
          <cell r="D47" t="str">
            <v xml:space="preserve"> 3.3. Material Expediente </v>
          </cell>
          <cell r="N47">
            <v>789.5</v>
          </cell>
        </row>
        <row r="48">
          <cell r="D48" t="str">
            <v xml:space="preserve">3.6.1. Manutenção de Bem Imóvel </v>
          </cell>
          <cell r="N48">
            <v>1020</v>
          </cell>
        </row>
        <row r="49">
          <cell r="D49" t="str">
            <v xml:space="preserve">3.6.1. Manutenção de Bem Imóvel </v>
          </cell>
          <cell r="N49">
            <v>97.5</v>
          </cell>
        </row>
        <row r="50">
          <cell r="D50" t="str">
            <v xml:space="preserve">3.6.1. Manutenção de Bem Imóvel </v>
          </cell>
          <cell r="N50">
            <v>63.2</v>
          </cell>
        </row>
        <row r="51">
          <cell r="D51" t="str">
            <v xml:space="preserve">3.6.1. Manutenção de Bem Imóvel </v>
          </cell>
          <cell r="N51">
            <v>208.7</v>
          </cell>
        </row>
        <row r="52">
          <cell r="D52" t="str">
            <v xml:space="preserve">3.6.1. Manutenção de Bem Imóvel </v>
          </cell>
          <cell r="N52">
            <v>24.55</v>
          </cell>
        </row>
        <row r="53">
          <cell r="D53" t="str">
            <v xml:space="preserve">3.6.1. Manutenção de Bem Imóvel </v>
          </cell>
          <cell r="N53">
            <v>1900</v>
          </cell>
        </row>
        <row r="54">
          <cell r="D54" t="str">
            <v xml:space="preserve">3.6.2.3. Equipamento Médico-Hospitalar </v>
          </cell>
          <cell r="N54">
            <v>4740</v>
          </cell>
        </row>
        <row r="55">
          <cell r="D55" t="str">
            <v xml:space="preserve">3.6.2.4. Outros Materiais de Manutenção de Bem Móvel </v>
          </cell>
          <cell r="N55">
            <v>118.75</v>
          </cell>
        </row>
        <row r="56">
          <cell r="D56" t="str">
            <v xml:space="preserve">3.8. Outras Despesas com Materiais Diversos </v>
          </cell>
          <cell r="N56">
            <v>330</v>
          </cell>
        </row>
        <row r="57">
          <cell r="D57" t="str">
            <v>4.3.1. Taxa de Manutenção de Conta</v>
          </cell>
          <cell r="N57">
            <v>273</v>
          </cell>
        </row>
        <row r="58">
          <cell r="D58" t="str">
            <v>4.3.2. Tarifas</v>
          </cell>
          <cell r="N58">
            <v>499.16</v>
          </cell>
        </row>
        <row r="59">
          <cell r="D59" t="str">
            <v>5.1.1. Telefonia Móvel</v>
          </cell>
          <cell r="N59">
            <v>235.58</v>
          </cell>
          <cell r="Q59">
            <v>0</v>
          </cell>
        </row>
        <row r="60">
          <cell r="D60" t="str">
            <v>5.1.2. Telefonia Fixa/Internet</v>
          </cell>
          <cell r="N60">
            <v>92.88</v>
          </cell>
        </row>
        <row r="61">
          <cell r="D61" t="str">
            <v>5.1.2. Telefonia Fixa/Internet</v>
          </cell>
          <cell r="N61">
            <v>854.71</v>
          </cell>
        </row>
        <row r="62">
          <cell r="D62" t="str">
            <v>5.1.2. Telefonia Fixa/Internet</v>
          </cell>
          <cell r="N62">
            <v>342</v>
          </cell>
        </row>
        <row r="63">
          <cell r="D63" t="str">
            <v>5.1.2. Telefonia Fixa/Internet</v>
          </cell>
          <cell r="N63">
            <v>558</v>
          </cell>
        </row>
        <row r="64">
          <cell r="D64" t="str">
            <v>5.1.2. Telefonia Fixa/Internet</v>
          </cell>
          <cell r="N64">
            <v>1000</v>
          </cell>
        </row>
        <row r="65">
          <cell r="D65" t="str">
            <v>5.2. Água</v>
          </cell>
          <cell r="N65">
            <v>832.84</v>
          </cell>
        </row>
        <row r="66">
          <cell r="D66" t="str">
            <v>5.3. Energia Elétrica</v>
          </cell>
          <cell r="N66">
            <v>13823.56</v>
          </cell>
        </row>
        <row r="67">
          <cell r="D67" t="str">
            <v>5.4.3. Locação de Máquinas e Equipamentos (Pessoa Jurídica)</v>
          </cell>
          <cell r="N67">
            <v>9619</v>
          </cell>
        </row>
        <row r="68">
          <cell r="D68" t="str">
            <v>5.4.3. Locação de Máquinas e Equipamentos (Pessoa Jurídica)</v>
          </cell>
          <cell r="N68">
            <v>2103.9</v>
          </cell>
        </row>
        <row r="69">
          <cell r="D69" t="str">
            <v>5.4.3. Locação de Máquinas e Equipamentos (Pessoa Jurídica)</v>
          </cell>
          <cell r="N69">
            <v>410</v>
          </cell>
        </row>
        <row r="70">
          <cell r="D70" t="str">
            <v>5.4.3. Locação de Máquinas e Equipamentos (Pessoa Jurídica)</v>
          </cell>
          <cell r="N70">
            <v>700</v>
          </cell>
        </row>
        <row r="71">
          <cell r="D71" t="str">
            <v>5.4.3. Locação de Máquinas e Equipamentos (Pessoa Jurídica)</v>
          </cell>
          <cell r="N71">
            <v>1220</v>
          </cell>
        </row>
        <row r="72">
          <cell r="D72" t="str">
            <v>5.4.3. Locação de Máquinas e Equipamentos (Pessoa Jurídica)</v>
          </cell>
          <cell r="N72">
            <v>110</v>
          </cell>
        </row>
        <row r="73">
          <cell r="D73" t="str">
            <v>5.7.2. Outras Despesas Gerais (Pessoa Juridica)</v>
          </cell>
          <cell r="N73">
            <v>1.33</v>
          </cell>
        </row>
        <row r="74">
          <cell r="D74" t="str">
            <v>5.7.2. Outras Despesas Gerais (Pessoa Juridica)</v>
          </cell>
          <cell r="N74">
            <v>0.02</v>
          </cell>
        </row>
        <row r="75">
          <cell r="D75" t="str">
            <v>5.7.2. Outras Despesas Gerais (Pessoa Juridica)</v>
          </cell>
          <cell r="N75">
            <v>1.97</v>
          </cell>
        </row>
        <row r="76">
          <cell r="D76" t="str">
            <v>5.7.2. Outras Despesas Gerais (Pessoa Juridica)</v>
          </cell>
          <cell r="N76">
            <v>7.06</v>
          </cell>
        </row>
        <row r="77">
          <cell r="D77" t="str">
            <v>5.7.2. Outras Despesas Gerais (Pessoa Juridica)</v>
          </cell>
          <cell r="N77">
            <v>11.54</v>
          </cell>
        </row>
        <row r="78">
          <cell r="D78" t="str">
            <v>5.7.2. Outras Despesas Gerais (Pessoa Juridica)</v>
          </cell>
          <cell r="N78">
            <v>533.07000000000005</v>
          </cell>
        </row>
        <row r="79">
          <cell r="D79" t="str">
            <v>6.1.1.1. Médicos</v>
          </cell>
          <cell r="N79">
            <v>7700</v>
          </cell>
        </row>
        <row r="80">
          <cell r="D80" t="str">
            <v>6.1.1.1. Médicos</v>
          </cell>
          <cell r="N80">
            <v>167.93</v>
          </cell>
        </row>
        <row r="81">
          <cell r="D81" t="str">
            <v>6.1.1.3. Laboratório</v>
          </cell>
          <cell r="N81">
            <v>44625.2</v>
          </cell>
        </row>
        <row r="82">
          <cell r="D82" t="str">
            <v>6.3.1.2. Coleta de Lixo Hospitalar</v>
          </cell>
          <cell r="N82">
            <v>198.14</v>
          </cell>
        </row>
        <row r="83">
          <cell r="D83" t="str">
            <v>6.3.1.1.3. Outros Serviços Domésticos</v>
          </cell>
          <cell r="N83">
            <v>1200</v>
          </cell>
        </row>
        <row r="84">
          <cell r="D84" t="str">
            <v>6.3.1.3. Manutenção/Aluguel/Uso de Sistemas ou Softwares</v>
          </cell>
          <cell r="N84">
            <v>596.66</v>
          </cell>
        </row>
        <row r="85">
          <cell r="D85" t="str">
            <v>6.3.1.3. Manutenção/Aluguel/Uso de Sistemas ou Softwares</v>
          </cell>
          <cell r="N85">
            <v>500</v>
          </cell>
        </row>
        <row r="86">
          <cell r="D86" t="str">
            <v>6.3.1.3. Manutenção/Aluguel/Uso de Sistemas ou Softwares</v>
          </cell>
          <cell r="N86">
            <v>8811.8799999999992</v>
          </cell>
        </row>
        <row r="87">
          <cell r="D87" t="str">
            <v>6.3.1.3. Manutenção/Aluguel/Uso de Sistemas ou Softwares</v>
          </cell>
          <cell r="N87">
            <v>1200</v>
          </cell>
        </row>
        <row r="88">
          <cell r="D88" t="str">
            <v>6.3.1.4. Vigilância</v>
          </cell>
          <cell r="N88">
            <v>42543.79</v>
          </cell>
        </row>
        <row r="89">
          <cell r="D89" t="str">
            <v>6.3.1.7. Dedetização</v>
          </cell>
          <cell r="N89">
            <v>280</v>
          </cell>
        </row>
        <row r="90">
          <cell r="D90" t="str">
            <v>6.3.1.7. Dedetização</v>
          </cell>
          <cell r="N90">
            <v>500</v>
          </cell>
        </row>
        <row r="91">
          <cell r="D91" t="str">
            <v>6.3.1.9. Outras Pessoas Jurídicas</v>
          </cell>
          <cell r="N91">
            <v>1600</v>
          </cell>
        </row>
        <row r="92">
          <cell r="D92" t="str">
            <v>6.3.1.9. Outras Pessoas Jurídicas</v>
          </cell>
          <cell r="N92">
            <v>372.71</v>
          </cell>
        </row>
        <row r="93">
          <cell r="D93" t="str">
            <v>6.3.1.9. Outras Pessoas Jurídicas</v>
          </cell>
          <cell r="N93">
            <v>793.17</v>
          </cell>
        </row>
        <row r="94">
          <cell r="D94" t="str">
            <v>7.2.1.3. Engenharia Clínica</v>
          </cell>
          <cell r="N94">
            <v>5100</v>
          </cell>
        </row>
        <row r="95">
          <cell r="D95" t="str">
            <v>8.2. Móveis e Utensílios</v>
          </cell>
          <cell r="N95">
            <v>115.33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N2">
            <v>841729.89000000025</v>
          </cell>
        </row>
        <row r="6">
          <cell r="R6">
            <v>255567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B66A-1BD6-47ED-B16F-DFA85F754095}">
  <sheetPr>
    <tabColor rgb="FFFFFF00"/>
  </sheetPr>
  <dimension ref="A1:IV310"/>
  <sheetViews>
    <sheetView showGridLines="0" tabSelected="1" topLeftCell="C1" zoomScale="80" zoomScaleNormal="80" zoomScaleSheetLayoutView="80" workbookViewId="0">
      <selection activeCell="F35" sqref="F35:G35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95.140625" style="5" customWidth="1"/>
    <col min="4" max="4" width="86.85546875" style="4" hidden="1" customWidth="1"/>
    <col min="5" max="5" width="0.140625" style="4" customWidth="1"/>
    <col min="6" max="6" width="32.140625" style="3" customWidth="1"/>
    <col min="7" max="7" width="26.85546875" style="3" customWidth="1"/>
    <col min="8" max="8" width="57.42578125" style="2" bestFit="1" customWidth="1"/>
    <col min="9" max="9" width="13.5703125" style="1" bestFit="1" customWidth="1"/>
    <col min="10" max="10" width="12.28515625" style="1" bestFit="1" customWidth="1"/>
    <col min="11" max="11" width="10.5703125" style="1"/>
    <col min="12" max="12" width="12.42578125" style="1" customWidth="1"/>
    <col min="13" max="53" width="10.5703125" style="1"/>
    <col min="54" max="54" width="8.42578125" style="1" bestFit="1" customWidth="1"/>
    <col min="55" max="16384" width="10.5703125" style="1"/>
  </cols>
  <sheetData>
    <row r="1" spans="3:54" ht="15.75" customHeight="1" x14ac:dyDescent="0.2">
      <c r="C1" s="123" t="s">
        <v>84</v>
      </c>
      <c r="D1" s="225" t="s">
        <v>410</v>
      </c>
      <c r="E1" s="225"/>
      <c r="F1" s="121" t="s">
        <v>409</v>
      </c>
      <c r="G1" s="121"/>
    </row>
    <row r="2" spans="3:54" ht="15.75" customHeight="1" x14ac:dyDescent="0.2">
      <c r="C2" s="120" t="s">
        <v>83</v>
      </c>
      <c r="D2" s="224" t="s">
        <v>408</v>
      </c>
      <c r="E2" s="224"/>
      <c r="F2" s="118" t="s">
        <v>407</v>
      </c>
      <c r="G2" s="118" t="s">
        <v>406</v>
      </c>
    </row>
    <row r="3" spans="3:54" ht="15.75" customHeight="1" x14ac:dyDescent="0.2">
      <c r="C3" s="117" t="s">
        <v>82</v>
      </c>
      <c r="D3" s="224"/>
      <c r="E3" s="224"/>
      <c r="F3" s="118"/>
      <c r="G3" s="118"/>
    </row>
    <row r="4" spans="3:54" ht="15.75" customHeight="1" x14ac:dyDescent="0.2">
      <c r="C4" s="117" t="s">
        <v>81</v>
      </c>
      <c r="D4" s="224" t="s">
        <v>405</v>
      </c>
      <c r="E4" s="224"/>
      <c r="F4" s="118"/>
      <c r="G4" s="118"/>
    </row>
    <row r="5" spans="3:54" ht="18" x14ac:dyDescent="0.2">
      <c r="C5" s="113" t="s">
        <v>80</v>
      </c>
      <c r="D5" s="223" t="s">
        <v>404</v>
      </c>
      <c r="E5" s="223"/>
      <c r="F5" s="115">
        <v>44256</v>
      </c>
      <c r="G5" s="114">
        <v>4</v>
      </c>
      <c r="I5" s="222"/>
      <c r="J5" s="222"/>
      <c r="BB5" s="1" t="s">
        <v>403</v>
      </c>
    </row>
    <row r="6" spans="3:54" ht="16.5" customHeight="1" x14ac:dyDescent="0.2">
      <c r="C6" s="109" t="s">
        <v>402</v>
      </c>
      <c r="D6" s="109"/>
      <c r="E6" s="221" t="s">
        <v>76</v>
      </c>
      <c r="F6" s="111" t="s">
        <v>78</v>
      </c>
      <c r="G6" s="110" t="s">
        <v>0</v>
      </c>
      <c r="I6" s="131"/>
      <c r="J6" s="131"/>
      <c r="K6" s="131"/>
    </row>
    <row r="7" spans="3:54" ht="33" customHeight="1" x14ac:dyDescent="0.2">
      <c r="C7" s="220" t="s">
        <v>401</v>
      </c>
      <c r="D7" s="220"/>
      <c r="E7" s="219" t="s">
        <v>400</v>
      </c>
      <c r="F7" s="218" t="s">
        <v>399</v>
      </c>
      <c r="G7" s="217" t="s">
        <v>398</v>
      </c>
      <c r="I7" s="131"/>
      <c r="J7" s="131"/>
      <c r="K7" s="131"/>
    </row>
    <row r="8" spans="3:54" ht="20.100000000000001" customHeight="1" x14ac:dyDescent="0.2">
      <c r="C8" s="216" t="s">
        <v>397</v>
      </c>
      <c r="D8" s="215"/>
      <c r="E8" s="214"/>
      <c r="F8" s="213" t="s">
        <v>396</v>
      </c>
      <c r="G8" s="212"/>
      <c r="I8" s="131"/>
      <c r="J8" s="131"/>
      <c r="K8" s="131"/>
    </row>
    <row r="9" spans="3:54" ht="20.25" customHeight="1" x14ac:dyDescent="0.2">
      <c r="C9" s="211" t="s">
        <v>11</v>
      </c>
      <c r="D9" s="211"/>
      <c r="E9" s="210"/>
      <c r="F9" s="209">
        <v>44075</v>
      </c>
      <c r="G9" s="209"/>
      <c r="H9" s="208"/>
      <c r="I9" s="131"/>
      <c r="J9" s="131"/>
      <c r="K9" s="131"/>
    </row>
    <row r="10" spans="3:54" ht="25.5" customHeight="1" x14ac:dyDescent="0.2">
      <c r="C10" s="148" t="s">
        <v>395</v>
      </c>
      <c r="D10" s="148"/>
      <c r="E10" s="148"/>
      <c r="F10" s="207" t="s">
        <v>10</v>
      </c>
      <c r="G10" s="206"/>
      <c r="H10" s="132"/>
      <c r="I10" s="131"/>
      <c r="J10" s="131"/>
      <c r="K10" s="131"/>
    </row>
    <row r="11" spans="3:54" ht="18" customHeight="1" x14ac:dyDescent="0.2">
      <c r="C11" s="149" t="s">
        <v>394</v>
      </c>
      <c r="D11" s="149"/>
      <c r="E11" s="149"/>
      <c r="F11" s="67">
        <v>455207.92</v>
      </c>
      <c r="G11" s="67"/>
      <c r="H11" s="132"/>
      <c r="I11" s="131"/>
      <c r="J11" s="133"/>
      <c r="K11" s="133"/>
      <c r="L11" s="7"/>
    </row>
    <row r="12" spans="3:54" ht="18" customHeight="1" x14ac:dyDescent="0.2">
      <c r="C12" s="149" t="s">
        <v>393</v>
      </c>
      <c r="D12" s="149"/>
      <c r="E12" s="149"/>
      <c r="F12" s="172"/>
      <c r="G12" s="171"/>
      <c r="H12" s="132"/>
      <c r="I12" s="131"/>
      <c r="J12" s="133"/>
      <c r="K12" s="133"/>
      <c r="L12" s="7"/>
    </row>
    <row r="13" spans="3:54" ht="18" customHeight="1" x14ac:dyDescent="0.2">
      <c r="C13" s="149" t="s">
        <v>392</v>
      </c>
      <c r="D13" s="149"/>
      <c r="E13" s="149"/>
      <c r="F13" s="172"/>
      <c r="G13" s="171"/>
      <c r="H13" s="132"/>
      <c r="I13" s="131"/>
      <c r="J13" s="133"/>
      <c r="K13" s="133"/>
    </row>
    <row r="14" spans="3:54" ht="18" customHeight="1" x14ac:dyDescent="0.2">
      <c r="C14" s="149" t="s">
        <v>391</v>
      </c>
      <c r="D14" s="149"/>
      <c r="E14" s="149"/>
      <c r="F14" s="172"/>
      <c r="G14" s="171"/>
      <c r="H14" s="132"/>
      <c r="I14" s="131"/>
      <c r="J14" s="133"/>
      <c r="K14" s="133"/>
    </row>
    <row r="15" spans="3:54" ht="18" customHeight="1" x14ac:dyDescent="0.2">
      <c r="C15" s="149" t="s">
        <v>390</v>
      </c>
      <c r="D15" s="149"/>
      <c r="E15" s="149"/>
      <c r="F15" s="172"/>
      <c r="G15" s="171"/>
      <c r="H15" s="132" t="s">
        <v>389</v>
      </c>
      <c r="I15" s="131"/>
      <c r="J15" s="133"/>
      <c r="K15" s="133"/>
    </row>
    <row r="16" spans="3:54" ht="18" customHeight="1" x14ac:dyDescent="0.2">
      <c r="C16" s="205" t="s">
        <v>388</v>
      </c>
      <c r="D16" s="205"/>
      <c r="E16" s="205"/>
      <c r="F16" s="172"/>
      <c r="G16" s="171"/>
      <c r="H16" s="132"/>
      <c r="I16" s="131"/>
      <c r="J16" s="133"/>
      <c r="K16" s="133"/>
    </row>
    <row r="17" spans="1:11" ht="18" customHeight="1" x14ac:dyDescent="0.2">
      <c r="C17" s="148" t="s">
        <v>387</v>
      </c>
      <c r="D17" s="148"/>
      <c r="E17" s="148"/>
      <c r="F17" s="170">
        <f>SUM(F11:G15)-F16</f>
        <v>455207.92</v>
      </c>
      <c r="G17" s="169"/>
      <c r="H17" s="132"/>
      <c r="I17" s="131"/>
      <c r="J17" s="133"/>
      <c r="K17" s="133"/>
    </row>
    <row r="18" spans="1:11" ht="18" customHeight="1" x14ac:dyDescent="0.2">
      <c r="C18" s="149" t="s">
        <v>386</v>
      </c>
      <c r="D18" s="149"/>
      <c r="E18" s="149"/>
      <c r="F18" s="172">
        <v>3.38</v>
      </c>
      <c r="G18" s="171"/>
      <c r="H18" s="132"/>
      <c r="I18" s="131"/>
      <c r="J18" s="133"/>
      <c r="K18" s="133"/>
    </row>
    <row r="19" spans="1:11" ht="18" customHeight="1" x14ac:dyDescent="0.2">
      <c r="C19" s="143" t="s">
        <v>385</v>
      </c>
      <c r="D19" s="143"/>
      <c r="E19" s="143"/>
      <c r="F19" s="204"/>
      <c r="G19" s="203"/>
      <c r="H19" s="132"/>
      <c r="I19" s="131"/>
      <c r="J19" s="133"/>
      <c r="K19" s="133"/>
    </row>
    <row r="20" spans="1:11" ht="18" customHeight="1" x14ac:dyDescent="0.2">
      <c r="C20" s="149" t="s">
        <v>384</v>
      </c>
      <c r="D20" s="149"/>
      <c r="E20" s="149"/>
      <c r="F20" s="172"/>
      <c r="G20" s="171"/>
      <c r="H20" s="132"/>
      <c r="I20" s="131"/>
      <c r="J20" s="133"/>
      <c r="K20" s="133"/>
    </row>
    <row r="21" spans="1:11" ht="18" customHeight="1" x14ac:dyDescent="0.2">
      <c r="C21" s="149" t="s">
        <v>383</v>
      </c>
      <c r="D21" s="149"/>
      <c r="E21" s="149"/>
      <c r="F21" s="172"/>
      <c r="G21" s="171"/>
      <c r="H21" s="132"/>
      <c r="I21" s="131"/>
      <c r="J21" s="133"/>
      <c r="K21" s="133"/>
    </row>
    <row r="22" spans="1:11" ht="18" customHeight="1" x14ac:dyDescent="0.2">
      <c r="C22" s="149" t="s">
        <v>382</v>
      </c>
      <c r="D22" s="149"/>
      <c r="E22" s="149"/>
      <c r="F22" s="172"/>
      <c r="G22" s="171"/>
      <c r="H22" s="132"/>
      <c r="I22" s="131"/>
      <c r="J22" s="133"/>
      <c r="K22" s="133"/>
    </row>
    <row r="23" spans="1:11" ht="18" customHeight="1" x14ac:dyDescent="0.2">
      <c r="C23" s="149" t="s">
        <v>381</v>
      </c>
      <c r="D23" s="149"/>
      <c r="E23" s="149"/>
      <c r="F23" s="172"/>
      <c r="G23" s="171"/>
      <c r="H23" s="132"/>
      <c r="I23" s="131"/>
      <c r="J23" s="133"/>
      <c r="K23" s="133"/>
    </row>
    <row r="24" spans="1:11" ht="18" customHeight="1" x14ac:dyDescent="0.2">
      <c r="C24" s="202" t="s">
        <v>380</v>
      </c>
      <c r="D24" s="202"/>
      <c r="E24" s="202"/>
      <c r="F24" s="201">
        <f>SUM(F18:G23)</f>
        <v>3.38</v>
      </c>
      <c r="G24" s="200"/>
      <c r="H24" s="132"/>
      <c r="I24" s="131"/>
      <c r="J24" s="133"/>
      <c r="K24" s="133"/>
    </row>
    <row r="25" spans="1:11" ht="18" customHeight="1" x14ac:dyDescent="0.2">
      <c r="C25" s="148" t="s">
        <v>379</v>
      </c>
      <c r="D25" s="148"/>
      <c r="E25" s="148"/>
      <c r="F25" s="170">
        <f>F24+F17</f>
        <v>455211.3</v>
      </c>
      <c r="G25" s="169"/>
      <c r="H25" s="132"/>
      <c r="I25" s="131"/>
      <c r="J25" s="133"/>
      <c r="K25" s="133"/>
    </row>
    <row r="26" spans="1:11" ht="6" customHeight="1" x14ac:dyDescent="0.2">
      <c r="C26" s="199"/>
      <c r="D26" s="199"/>
      <c r="E26" s="199"/>
      <c r="F26" s="198"/>
      <c r="G26" s="197"/>
      <c r="H26" s="132"/>
      <c r="I26" s="131"/>
      <c r="J26" s="133"/>
      <c r="K26" s="133"/>
    </row>
    <row r="27" spans="1:11" ht="27" customHeight="1" x14ac:dyDescent="0.2">
      <c r="C27" s="148" t="s">
        <v>378</v>
      </c>
      <c r="D27" s="148"/>
      <c r="E27" s="148"/>
      <c r="F27" s="170" t="s">
        <v>10</v>
      </c>
      <c r="G27" s="169"/>
      <c r="H27" s="132"/>
      <c r="I27" s="131"/>
      <c r="J27" s="133"/>
      <c r="K27" s="133"/>
    </row>
    <row r="28" spans="1:11" ht="18" customHeight="1" x14ac:dyDescent="0.2">
      <c r="C28" s="196" t="s">
        <v>377</v>
      </c>
      <c r="D28" s="196"/>
      <c r="E28" s="196"/>
      <c r="F28" s="195">
        <f>F29+SUM(F35:F38)</f>
        <v>303104.16260000004</v>
      </c>
      <c r="G28" s="194"/>
      <c r="H28" s="34"/>
      <c r="I28" s="183"/>
      <c r="J28" s="133"/>
      <c r="K28" s="133"/>
    </row>
    <row r="29" spans="1:11" ht="18" customHeight="1" x14ac:dyDescent="0.2">
      <c r="A29" s="187"/>
      <c r="C29" s="193" t="s">
        <v>376</v>
      </c>
      <c r="D29" s="193"/>
      <c r="E29" s="193"/>
      <c r="F29" s="192">
        <f>F30+F33+F34</f>
        <v>245334.06000000006</v>
      </c>
      <c r="G29" s="191"/>
      <c r="H29" s="34"/>
      <c r="I29" s="183"/>
      <c r="J29" s="133"/>
      <c r="K29" s="133"/>
    </row>
    <row r="30" spans="1:11" ht="18" customHeight="1" x14ac:dyDescent="0.2">
      <c r="C30" s="190" t="s">
        <v>375</v>
      </c>
      <c r="D30" s="190"/>
      <c r="E30" s="190"/>
      <c r="F30" s="189">
        <f>F31+F32</f>
        <v>149443.77000000002</v>
      </c>
      <c r="G30" s="188"/>
      <c r="H30" s="34"/>
      <c r="I30" s="183"/>
      <c r="J30" s="133"/>
      <c r="K30" s="133"/>
    </row>
    <row r="31" spans="1:11" ht="18" customHeight="1" x14ac:dyDescent="0.2">
      <c r="A31" s="187" t="s">
        <v>374</v>
      </c>
      <c r="B31" s="6" t="s">
        <v>367</v>
      </c>
      <c r="C31" s="149" t="s">
        <v>373</v>
      </c>
      <c r="D31" s="149"/>
      <c r="E31" s="149"/>
      <c r="F31" s="165">
        <f>'[1]TCE - ANEXO II - Preencher'!X1</f>
        <v>88231.13</v>
      </c>
      <c r="G31" s="80"/>
      <c r="H31" s="34" t="s">
        <v>365</v>
      </c>
      <c r="I31" s="183"/>
      <c r="J31" s="133"/>
      <c r="K31" s="133"/>
    </row>
    <row r="32" spans="1:11" ht="18" customHeight="1" x14ac:dyDescent="0.2">
      <c r="A32" s="187" t="s">
        <v>372</v>
      </c>
      <c r="B32" s="6" t="s">
        <v>367</v>
      </c>
      <c r="C32" s="149" t="s">
        <v>371</v>
      </c>
      <c r="D32" s="149"/>
      <c r="E32" s="149"/>
      <c r="F32" s="165">
        <f>'[1]TCE - ANEXO II - Preencher'!X2</f>
        <v>61212.640000000007</v>
      </c>
      <c r="G32" s="80"/>
      <c r="H32" s="34" t="s">
        <v>365</v>
      </c>
      <c r="I32" s="183"/>
      <c r="J32" s="133"/>
      <c r="K32" s="133"/>
    </row>
    <row r="33" spans="1:14" ht="18" customHeight="1" x14ac:dyDescent="0.2">
      <c r="A33" s="187" t="s">
        <v>370</v>
      </c>
      <c r="B33" s="6" t="s">
        <v>367</v>
      </c>
      <c r="C33" s="149" t="s">
        <v>369</v>
      </c>
      <c r="D33" s="149"/>
      <c r="E33" s="149"/>
      <c r="F33" s="165">
        <v>0</v>
      </c>
      <c r="G33" s="80"/>
      <c r="H33" s="34" t="s">
        <v>365</v>
      </c>
      <c r="I33" s="183"/>
      <c r="J33" s="133"/>
      <c r="K33" s="133"/>
    </row>
    <row r="34" spans="1:14" ht="18" customHeight="1" x14ac:dyDescent="0.2">
      <c r="A34" s="187" t="s">
        <v>368</v>
      </c>
      <c r="B34" s="6" t="s">
        <v>367</v>
      </c>
      <c r="C34" s="149" t="s">
        <v>366</v>
      </c>
      <c r="D34" s="149"/>
      <c r="E34" s="149"/>
      <c r="F34" s="165">
        <f>'[1]TCE - ANEXO II - Preencher'!X3</f>
        <v>95890.290000000037</v>
      </c>
      <c r="G34" s="80"/>
      <c r="H34" s="34" t="s">
        <v>365</v>
      </c>
      <c r="I34" s="183"/>
      <c r="J34" s="133"/>
      <c r="K34" s="133"/>
      <c r="M34" s="186"/>
    </row>
    <row r="35" spans="1:14" ht="18" customHeight="1" x14ac:dyDescent="0.2">
      <c r="A35" t="s">
        <v>345</v>
      </c>
      <c r="B35" s="6" t="s">
        <v>344</v>
      </c>
      <c r="C35" s="149" t="s">
        <v>364</v>
      </c>
      <c r="D35" s="149"/>
      <c r="E35" s="149"/>
      <c r="F35" s="165">
        <f>'[1]MEM.CÁLC.FP.'!D92</f>
        <v>19691.585600000002</v>
      </c>
      <c r="G35" s="80"/>
      <c r="H35" s="34" t="s">
        <v>342</v>
      </c>
      <c r="I35" s="183"/>
      <c r="J35" s="133"/>
      <c r="K35" s="133"/>
      <c r="L35" s="186"/>
      <c r="M35" s="47"/>
    </row>
    <row r="36" spans="1:14" ht="18" customHeight="1" x14ac:dyDescent="0.2">
      <c r="A36" t="s">
        <v>347</v>
      </c>
      <c r="B36" s="6" t="s">
        <v>344</v>
      </c>
      <c r="C36" s="149" t="s">
        <v>363</v>
      </c>
      <c r="D36" s="149"/>
      <c r="E36" s="149"/>
      <c r="F36" s="165">
        <f>'[1]MEM.CÁLC.FP.'!D93</f>
        <v>2461.4482000000003</v>
      </c>
      <c r="G36" s="80"/>
      <c r="H36" s="34" t="s">
        <v>342</v>
      </c>
      <c r="I36" s="183"/>
      <c r="J36" s="133"/>
      <c r="K36" s="133"/>
      <c r="L36" s="186"/>
      <c r="M36" s="47"/>
      <c r="N36" s="7"/>
    </row>
    <row r="37" spans="1:14" ht="18" customHeight="1" x14ac:dyDescent="0.2">
      <c r="A37" s="4" t="s">
        <v>362</v>
      </c>
      <c r="B37" s="185" t="s">
        <v>361</v>
      </c>
      <c r="C37" s="149" t="s">
        <v>360</v>
      </c>
      <c r="D37" s="149"/>
      <c r="E37" s="149"/>
      <c r="F37" s="165">
        <f>'[1]MEM.CÁLC.FP.'!C96</f>
        <v>20587.189999999999</v>
      </c>
      <c r="G37" s="80"/>
      <c r="H37" s="34" t="s">
        <v>342</v>
      </c>
      <c r="I37" s="183"/>
      <c r="J37" s="133"/>
      <c r="K37" s="133"/>
      <c r="M37" s="47"/>
    </row>
    <row r="38" spans="1:14" ht="18" customHeight="1" x14ac:dyDescent="0.2">
      <c r="C38" s="184" t="s">
        <v>359</v>
      </c>
      <c r="D38" s="184"/>
      <c r="E38" s="184"/>
      <c r="F38" s="179">
        <f>F39+F43+F47</f>
        <v>15029.878800000002</v>
      </c>
      <c r="G38" s="178"/>
      <c r="H38" s="34"/>
      <c r="I38" s="183"/>
      <c r="J38" s="133"/>
      <c r="K38" s="133"/>
    </row>
    <row r="39" spans="1:14" ht="18" customHeight="1" x14ac:dyDescent="0.2">
      <c r="C39" s="182" t="s">
        <v>358</v>
      </c>
      <c r="D39" s="182"/>
      <c r="E39" s="182"/>
      <c r="F39" s="181">
        <f>SUM(F40:G42)</f>
        <v>7032.238800000001</v>
      </c>
      <c r="G39" s="180"/>
      <c r="H39" s="34"/>
      <c r="I39" s="177"/>
      <c r="J39" s="133"/>
      <c r="K39" s="133"/>
    </row>
    <row r="40" spans="1:14" ht="18" customHeight="1" x14ac:dyDescent="0.2">
      <c r="C40" s="143" t="s">
        <v>357</v>
      </c>
      <c r="D40" s="143"/>
      <c r="E40" s="143"/>
      <c r="F40" s="165">
        <f>SUM('[1]MEM.CÁLC.FP.'!D6:D7)</f>
        <v>6451.6100000000006</v>
      </c>
      <c r="G40" s="80"/>
      <c r="H40" s="34" t="s">
        <v>342</v>
      </c>
      <c r="I40" s="177"/>
      <c r="J40" s="133"/>
      <c r="K40" s="133"/>
    </row>
    <row r="41" spans="1:14" ht="18" customHeight="1" x14ac:dyDescent="0.2">
      <c r="A41" t="s">
        <v>345</v>
      </c>
      <c r="B41" s="6" t="s">
        <v>344</v>
      </c>
      <c r="C41" s="143" t="s">
        <v>356</v>
      </c>
      <c r="D41" s="143"/>
      <c r="E41" s="143"/>
      <c r="F41" s="165">
        <f>SUM('[1]MEM.CÁLC.FP.'!F6:F7)</f>
        <v>516.12880000000007</v>
      </c>
      <c r="G41" s="80"/>
      <c r="H41" s="34" t="s">
        <v>342</v>
      </c>
      <c r="I41" s="177"/>
      <c r="J41" s="133"/>
      <c r="K41" s="133"/>
    </row>
    <row r="42" spans="1:14" ht="18" customHeight="1" x14ac:dyDescent="0.2">
      <c r="A42" t="s">
        <v>347</v>
      </c>
      <c r="B42" s="6" t="s">
        <v>344</v>
      </c>
      <c r="C42" s="143" t="s">
        <v>355</v>
      </c>
      <c r="D42" s="143"/>
      <c r="E42" s="143"/>
      <c r="F42" s="165">
        <f>IF(G6="SIM","",SUM('[1]MEM.CÁLC.FP.'!G6:G7))</f>
        <v>64.5</v>
      </c>
      <c r="G42" s="80"/>
      <c r="H42" s="34" t="s">
        <v>342</v>
      </c>
      <c r="I42" s="177"/>
      <c r="J42" s="133"/>
      <c r="K42" s="133"/>
    </row>
    <row r="43" spans="1:14" ht="18" customHeight="1" x14ac:dyDescent="0.2">
      <c r="C43" s="147" t="s">
        <v>354</v>
      </c>
      <c r="D43" s="147"/>
      <c r="E43" s="147"/>
      <c r="F43" s="179">
        <f>SUM(F44:G46)</f>
        <v>0</v>
      </c>
      <c r="G43" s="178"/>
      <c r="H43" s="34"/>
      <c r="I43" s="131"/>
      <c r="J43" s="133"/>
      <c r="K43" s="133"/>
    </row>
    <row r="44" spans="1:14" ht="18" customHeight="1" x14ac:dyDescent="0.2">
      <c r="C44" s="143" t="s">
        <v>353</v>
      </c>
      <c r="D44" s="143"/>
      <c r="E44" s="143"/>
      <c r="F44" s="165">
        <f>SUM('[1]MEM.CÁLC.FP.'!D9:D10)</f>
        <v>0</v>
      </c>
      <c r="G44" s="80"/>
      <c r="H44" s="34" t="s">
        <v>342</v>
      </c>
      <c r="I44" s="131"/>
      <c r="J44" s="133"/>
      <c r="K44" s="133"/>
    </row>
    <row r="45" spans="1:14" ht="18" customHeight="1" x14ac:dyDescent="0.2">
      <c r="A45" t="s">
        <v>345</v>
      </c>
      <c r="B45" s="6" t="s">
        <v>344</v>
      </c>
      <c r="C45" s="143" t="s">
        <v>352</v>
      </c>
      <c r="D45" s="143"/>
      <c r="E45" s="143"/>
      <c r="F45" s="165">
        <f>SUM('[1]MEM.CÁLC.FP.'!F9:F10)</f>
        <v>0</v>
      </c>
      <c r="G45" s="80"/>
      <c r="H45" s="34" t="s">
        <v>342</v>
      </c>
      <c r="I45" s="131"/>
      <c r="J45" s="133"/>
      <c r="K45" s="133"/>
    </row>
    <row r="46" spans="1:14" ht="18" customHeight="1" x14ac:dyDescent="0.2">
      <c r="A46" t="s">
        <v>347</v>
      </c>
      <c r="B46" s="6" t="s">
        <v>344</v>
      </c>
      <c r="C46" s="143" t="s">
        <v>351</v>
      </c>
      <c r="D46" s="143"/>
      <c r="E46" s="143"/>
      <c r="F46" s="165">
        <f>IF(G6="SIM","",SUM('[1]MEM.CÁLC.FP.'!G9:G10))</f>
        <v>0</v>
      </c>
      <c r="G46" s="80"/>
      <c r="H46" s="34" t="s">
        <v>342</v>
      </c>
      <c r="I46" s="131"/>
      <c r="J46" s="133"/>
      <c r="K46" s="133"/>
    </row>
    <row r="47" spans="1:14" ht="18" customHeight="1" x14ac:dyDescent="0.2">
      <c r="C47" s="147" t="s">
        <v>350</v>
      </c>
      <c r="D47" s="147"/>
      <c r="E47" s="147"/>
      <c r="F47" s="179">
        <f>SUM(F48:G51)</f>
        <v>7997.64</v>
      </c>
      <c r="G47" s="178"/>
      <c r="H47" s="34"/>
      <c r="I47" s="177"/>
      <c r="J47" s="133"/>
      <c r="K47" s="133"/>
    </row>
    <row r="48" spans="1:14" ht="18" customHeight="1" x14ac:dyDescent="0.2">
      <c r="C48" s="143" t="s">
        <v>349</v>
      </c>
      <c r="D48" s="143"/>
      <c r="E48" s="143"/>
      <c r="F48" s="176">
        <f>'[1]MEM.CÁLC.FP.'!D12+'[1]MEM.CÁLC.FP.'!D14-'[1]MEM.CÁLC.FP.'!D13-'[1]MEM.CÁLC.FP.'!D15</f>
        <v>7847.02</v>
      </c>
      <c r="G48" s="175"/>
      <c r="H48" s="34" t="s">
        <v>342</v>
      </c>
      <c r="I48" s="177"/>
      <c r="J48" s="133"/>
      <c r="K48" s="133"/>
    </row>
    <row r="49" spans="1:13" ht="18" customHeight="1" x14ac:dyDescent="0.2">
      <c r="A49" t="s">
        <v>345</v>
      </c>
      <c r="B49" s="6" t="s">
        <v>344</v>
      </c>
      <c r="C49" s="143" t="s">
        <v>348</v>
      </c>
      <c r="D49" s="143"/>
      <c r="E49" s="143"/>
      <c r="F49" s="176">
        <f>SUM('[1]MEM.CÁLC.FP.'!F12:F15)</f>
        <v>133.88999999999999</v>
      </c>
      <c r="G49" s="175"/>
      <c r="H49" s="34" t="s">
        <v>342</v>
      </c>
      <c r="I49" s="177"/>
      <c r="J49" s="133"/>
      <c r="K49" s="133"/>
    </row>
    <row r="50" spans="1:13" ht="18" customHeight="1" x14ac:dyDescent="0.2">
      <c r="A50" t="s">
        <v>347</v>
      </c>
      <c r="B50" s="6" t="s">
        <v>344</v>
      </c>
      <c r="C50" s="143" t="s">
        <v>346</v>
      </c>
      <c r="D50" s="143"/>
      <c r="E50" s="143"/>
      <c r="F50" s="176">
        <f>IF(G6="SIM","",SUM('[1]MEM.CÁLC.FP.'!G12:G15))</f>
        <v>16.73</v>
      </c>
      <c r="G50" s="175"/>
      <c r="H50" s="34" t="s">
        <v>342</v>
      </c>
      <c r="I50" s="62"/>
      <c r="J50" s="133"/>
      <c r="K50" s="133"/>
    </row>
    <row r="51" spans="1:13" ht="18" customHeight="1" x14ac:dyDescent="0.2">
      <c r="A51" t="s">
        <v>345</v>
      </c>
      <c r="B51" s="6" t="s">
        <v>344</v>
      </c>
      <c r="C51" s="143" t="s">
        <v>343</v>
      </c>
      <c r="D51" s="143"/>
      <c r="E51" s="143"/>
      <c r="F51" s="176">
        <f>SUM('[1]MEM.CÁLC.FP.'!H12:H15)</f>
        <v>0</v>
      </c>
      <c r="G51" s="175"/>
      <c r="H51" s="34" t="s">
        <v>342</v>
      </c>
      <c r="I51" s="62"/>
      <c r="J51" s="133"/>
      <c r="K51" s="133"/>
    </row>
    <row r="52" spans="1:13" ht="18" customHeight="1" x14ac:dyDescent="0.2">
      <c r="C52" s="148" t="s">
        <v>341</v>
      </c>
      <c r="D52" s="148"/>
      <c r="E52" s="148"/>
      <c r="F52" s="170">
        <f>SUM(F53:G60)</f>
        <v>34300.46</v>
      </c>
      <c r="G52" s="169"/>
      <c r="H52" s="132"/>
      <c r="I52" s="131"/>
      <c r="J52" s="133"/>
      <c r="K52" s="133"/>
    </row>
    <row r="53" spans="1:13" ht="18" customHeight="1" x14ac:dyDescent="0.2">
      <c r="A53" t="s">
        <v>340</v>
      </c>
      <c r="B53" s="6" t="s">
        <v>339</v>
      </c>
      <c r="C53" s="149" t="s">
        <v>338</v>
      </c>
      <c r="D53" s="149"/>
      <c r="E53" s="149"/>
      <c r="F53" s="172">
        <v>20993.37</v>
      </c>
      <c r="G53" s="171"/>
      <c r="H53" s="34" t="s">
        <v>280</v>
      </c>
      <c r="I53" s="131"/>
      <c r="J53" s="133"/>
      <c r="K53" s="133"/>
    </row>
    <row r="54" spans="1:13" ht="18" customHeight="1" x14ac:dyDescent="0.2">
      <c r="A54" t="s">
        <v>337</v>
      </c>
      <c r="B54" s="6" t="s">
        <v>336</v>
      </c>
      <c r="C54" s="149" t="s">
        <v>335</v>
      </c>
      <c r="D54" s="149"/>
      <c r="E54" s="149"/>
      <c r="F54" s="172">
        <v>9364.4500000000007</v>
      </c>
      <c r="G54" s="171"/>
      <c r="H54" s="34" t="s">
        <v>280</v>
      </c>
      <c r="I54" s="131"/>
      <c r="J54" s="133"/>
      <c r="K54" s="133"/>
      <c r="L54" s="47"/>
    </row>
    <row r="55" spans="1:13" ht="18" customHeight="1" x14ac:dyDescent="0.2">
      <c r="A55" t="s">
        <v>334</v>
      </c>
      <c r="B55" s="6" t="s">
        <v>314</v>
      </c>
      <c r="C55" s="149" t="s">
        <v>333</v>
      </c>
      <c r="D55" s="149"/>
      <c r="E55" s="149"/>
      <c r="F55" s="172">
        <v>0</v>
      </c>
      <c r="G55" s="171"/>
      <c r="H55" s="34" t="s">
        <v>280</v>
      </c>
      <c r="I55" s="131"/>
      <c r="J55" s="133"/>
      <c r="K55" s="133"/>
      <c r="L55" s="47"/>
    </row>
    <row r="56" spans="1:13" ht="18" customHeight="1" x14ac:dyDescent="0.2">
      <c r="A56" t="s">
        <v>332</v>
      </c>
      <c r="B56" s="6" t="s">
        <v>306</v>
      </c>
      <c r="C56" s="149" t="s">
        <v>331</v>
      </c>
      <c r="D56" s="149"/>
      <c r="E56" s="149"/>
      <c r="F56" s="172">
        <v>4</v>
      </c>
      <c r="G56" s="171"/>
      <c r="H56" s="34" t="s">
        <v>280</v>
      </c>
      <c r="I56" s="133"/>
      <c r="J56" s="133"/>
      <c r="K56" s="133"/>
      <c r="L56" s="7"/>
    </row>
    <row r="57" spans="1:13" ht="18" customHeight="1" x14ac:dyDescent="0.2">
      <c r="A57" t="s">
        <v>330</v>
      </c>
      <c r="B57" s="6" t="s">
        <v>329</v>
      </c>
      <c r="C57" s="149" t="s">
        <v>328</v>
      </c>
      <c r="D57" s="149"/>
      <c r="E57" s="149"/>
      <c r="F57" s="172">
        <v>0</v>
      </c>
      <c r="G57" s="171"/>
      <c r="H57" s="34" t="s">
        <v>280</v>
      </c>
      <c r="I57" s="131"/>
      <c r="J57" s="133"/>
      <c r="K57" s="133"/>
      <c r="L57" s="7"/>
      <c r="M57" s="7"/>
    </row>
    <row r="58" spans="1:13" ht="18" customHeight="1" x14ac:dyDescent="0.2">
      <c r="A58" t="s">
        <v>327</v>
      </c>
      <c r="B58" s="6" t="s">
        <v>326</v>
      </c>
      <c r="C58" s="149" t="s">
        <v>325</v>
      </c>
      <c r="D58" s="149"/>
      <c r="E58" s="149"/>
      <c r="F58" s="172">
        <v>0</v>
      </c>
      <c r="G58" s="171"/>
      <c r="H58" s="34" t="s">
        <v>280</v>
      </c>
      <c r="I58" s="133"/>
      <c r="J58" s="133"/>
      <c r="K58" s="133"/>
      <c r="L58" s="7"/>
      <c r="M58" s="7"/>
    </row>
    <row r="59" spans="1:13" ht="18" customHeight="1" x14ac:dyDescent="0.2">
      <c r="A59" t="s">
        <v>324</v>
      </c>
      <c r="B59" s="6" t="s">
        <v>323</v>
      </c>
      <c r="C59" s="143" t="s">
        <v>322</v>
      </c>
      <c r="D59" s="143"/>
      <c r="E59" s="143"/>
      <c r="F59" s="172">
        <v>0</v>
      </c>
      <c r="G59" s="171"/>
      <c r="H59" s="34" t="s">
        <v>280</v>
      </c>
      <c r="I59" s="131"/>
      <c r="J59" s="133"/>
      <c r="K59" s="133"/>
      <c r="L59" s="7"/>
      <c r="M59" s="7"/>
    </row>
    <row r="60" spans="1:13" ht="18" customHeight="1" x14ac:dyDescent="0.2">
      <c r="A60" t="s">
        <v>321</v>
      </c>
      <c r="B60" s="6" t="s">
        <v>282</v>
      </c>
      <c r="C60" s="149" t="s">
        <v>320</v>
      </c>
      <c r="D60" s="149"/>
      <c r="E60" s="149"/>
      <c r="F60" s="172">
        <v>3938.64</v>
      </c>
      <c r="G60" s="171"/>
      <c r="H60" s="34" t="s">
        <v>280</v>
      </c>
      <c r="I60" s="131"/>
      <c r="J60" s="133"/>
      <c r="K60" s="133"/>
    </row>
    <row r="61" spans="1:13" ht="18" customHeight="1" x14ac:dyDescent="0.2">
      <c r="C61" s="148" t="s">
        <v>319</v>
      </c>
      <c r="D61" s="148"/>
      <c r="E61" s="148"/>
      <c r="F61" s="170">
        <f>SUM(F62:G66)+F67+F76+F77</f>
        <v>42758.06</v>
      </c>
      <c r="G61" s="169"/>
      <c r="H61" s="132"/>
      <c r="I61" s="131"/>
      <c r="J61" s="133"/>
      <c r="K61" s="133"/>
    </row>
    <row r="62" spans="1:13" ht="18" customHeight="1" x14ac:dyDescent="0.2">
      <c r="A62" t="s">
        <v>318</v>
      </c>
      <c r="B62" s="6" t="s">
        <v>317</v>
      </c>
      <c r="C62" s="149" t="s">
        <v>316</v>
      </c>
      <c r="D62" s="149"/>
      <c r="E62" s="149"/>
      <c r="F62" s="172">
        <v>6448.69</v>
      </c>
      <c r="G62" s="171"/>
      <c r="H62" s="34" t="s">
        <v>280</v>
      </c>
      <c r="I62" s="131"/>
      <c r="J62" s="133"/>
      <c r="K62" s="133"/>
    </row>
    <row r="63" spans="1:13" ht="18" customHeight="1" x14ac:dyDescent="0.2">
      <c r="A63" t="s">
        <v>315</v>
      </c>
      <c r="B63" s="6" t="s">
        <v>314</v>
      </c>
      <c r="C63" s="149" t="s">
        <v>313</v>
      </c>
      <c r="D63" s="149"/>
      <c r="E63" s="149"/>
      <c r="F63" s="172">
        <f>1075+1902.78</f>
        <v>2977.7799999999997</v>
      </c>
      <c r="G63" s="171"/>
      <c r="H63" s="34" t="s">
        <v>280</v>
      </c>
      <c r="I63" s="131"/>
      <c r="J63" s="133"/>
      <c r="K63" s="133"/>
    </row>
    <row r="64" spans="1:13" ht="18" customHeight="1" x14ac:dyDescent="0.2">
      <c r="A64" t="s">
        <v>312</v>
      </c>
      <c r="B64" s="6" t="s">
        <v>311</v>
      </c>
      <c r="C64" s="149" t="s">
        <v>310</v>
      </c>
      <c r="D64" s="149"/>
      <c r="E64" s="149"/>
      <c r="F64" s="172">
        <v>18931.22</v>
      </c>
      <c r="G64" s="171"/>
      <c r="H64" s="34" t="s">
        <v>280</v>
      </c>
      <c r="I64" s="131"/>
      <c r="J64" s="133"/>
      <c r="K64" s="133"/>
    </row>
    <row r="65" spans="1:12" ht="18" customHeight="1" x14ac:dyDescent="0.2">
      <c r="A65" t="s">
        <v>309</v>
      </c>
      <c r="B65" s="6" t="s">
        <v>295</v>
      </c>
      <c r="C65" s="149" t="s">
        <v>308</v>
      </c>
      <c r="D65" s="149"/>
      <c r="E65" s="149"/>
      <c r="F65" s="172">
        <v>0</v>
      </c>
      <c r="G65" s="171"/>
      <c r="H65" s="34" t="s">
        <v>280</v>
      </c>
      <c r="I65" s="62"/>
      <c r="J65" s="133"/>
      <c r="K65" s="133"/>
    </row>
    <row r="66" spans="1:12" ht="18" customHeight="1" x14ac:dyDescent="0.2">
      <c r="A66" t="s">
        <v>307</v>
      </c>
      <c r="B66" s="6" t="s">
        <v>306</v>
      </c>
      <c r="C66" s="149" t="s">
        <v>305</v>
      </c>
      <c r="D66" s="149"/>
      <c r="E66" s="149"/>
      <c r="F66" s="172">
        <v>0</v>
      </c>
      <c r="G66" s="171"/>
      <c r="H66" s="34" t="s">
        <v>280</v>
      </c>
      <c r="I66" s="131"/>
      <c r="J66" s="133"/>
      <c r="K66" s="133"/>
    </row>
    <row r="67" spans="1:12" ht="18" customHeight="1" x14ac:dyDescent="0.2">
      <c r="C67" s="147" t="s">
        <v>304</v>
      </c>
      <c r="D67" s="147"/>
      <c r="E67" s="147"/>
      <c r="F67" s="168">
        <f>F68+F69</f>
        <v>11355.059999999998</v>
      </c>
      <c r="G67" s="167"/>
      <c r="H67" s="132"/>
      <c r="I67" s="131"/>
      <c r="J67" s="133"/>
      <c r="K67" s="133"/>
    </row>
    <row r="68" spans="1:12" ht="18" customHeight="1" x14ac:dyDescent="0.2">
      <c r="A68" t="s">
        <v>303</v>
      </c>
      <c r="B68" s="6" t="s">
        <v>302</v>
      </c>
      <c r="C68" s="143" t="s">
        <v>301</v>
      </c>
      <c r="D68" s="143"/>
      <c r="E68" s="143"/>
      <c r="F68" s="172">
        <f>10404.63+850.13+100.3</f>
        <v>11355.059999999998</v>
      </c>
      <c r="G68" s="171"/>
      <c r="H68" s="34" t="s">
        <v>280</v>
      </c>
      <c r="I68" s="131"/>
      <c r="J68" s="133"/>
      <c r="K68" s="133"/>
      <c r="L68" s="62"/>
    </row>
    <row r="69" spans="1:12" ht="18" customHeight="1" x14ac:dyDescent="0.2">
      <c r="C69" s="147" t="s">
        <v>300</v>
      </c>
      <c r="D69" s="147"/>
      <c r="E69" s="147"/>
      <c r="F69" s="168">
        <v>0</v>
      </c>
      <c r="G69" s="167"/>
      <c r="H69" s="132"/>
      <c r="I69" s="131"/>
      <c r="J69" s="133"/>
      <c r="K69" s="133"/>
      <c r="L69" s="62"/>
    </row>
    <row r="70" spans="1:12" ht="18" customHeight="1" x14ac:dyDescent="0.2">
      <c r="A70" t="s">
        <v>299</v>
      </c>
      <c r="B70" s="6" t="s">
        <v>290</v>
      </c>
      <c r="C70" s="143" t="s">
        <v>298</v>
      </c>
      <c r="D70" s="143"/>
      <c r="E70" s="143"/>
      <c r="F70" s="172">
        <v>0</v>
      </c>
      <c r="G70" s="171"/>
      <c r="H70" s="34" t="s">
        <v>280</v>
      </c>
      <c r="I70" s="131"/>
      <c r="J70" s="133"/>
      <c r="K70" s="133"/>
      <c r="L70" s="62"/>
    </row>
    <row r="71" spans="1:12" ht="18" customHeight="1" x14ac:dyDescent="0.2">
      <c r="C71" s="147" t="s">
        <v>297</v>
      </c>
      <c r="D71" s="147"/>
      <c r="E71" s="147"/>
      <c r="F71" s="168">
        <f>SUM(F72:G73)</f>
        <v>0</v>
      </c>
      <c r="G71" s="167"/>
      <c r="H71" s="132"/>
      <c r="I71" s="131"/>
      <c r="J71" s="133"/>
      <c r="K71" s="133"/>
      <c r="L71" s="62"/>
    </row>
    <row r="72" spans="1:12" ht="18" customHeight="1" x14ac:dyDescent="0.2">
      <c r="A72" t="s">
        <v>296</v>
      </c>
      <c r="B72" s="6" t="s">
        <v>295</v>
      </c>
      <c r="C72" s="143" t="s">
        <v>294</v>
      </c>
      <c r="D72" s="143"/>
      <c r="E72" s="143"/>
      <c r="F72" s="172">
        <v>0</v>
      </c>
      <c r="G72" s="171"/>
      <c r="H72" s="34" t="s">
        <v>280</v>
      </c>
      <c r="I72" s="131"/>
      <c r="J72" s="133"/>
      <c r="K72" s="133"/>
      <c r="L72" s="62"/>
    </row>
    <row r="73" spans="1:12" ht="18" customHeight="1" x14ac:dyDescent="0.2">
      <c r="A73" t="s">
        <v>293</v>
      </c>
      <c r="B73" s="6" t="s">
        <v>290</v>
      </c>
      <c r="C73" s="143" t="s">
        <v>292</v>
      </c>
      <c r="D73" s="143"/>
      <c r="E73" s="143"/>
      <c r="F73" s="172">
        <v>0</v>
      </c>
      <c r="G73" s="171"/>
      <c r="H73" s="34" t="s">
        <v>280</v>
      </c>
      <c r="I73" s="131"/>
      <c r="J73" s="133"/>
      <c r="K73" s="133"/>
    </row>
    <row r="74" spans="1:12" ht="18" customHeight="1" x14ac:dyDescent="0.2">
      <c r="A74" t="s">
        <v>291</v>
      </c>
      <c r="B74" s="6" t="s">
        <v>290</v>
      </c>
      <c r="C74" s="143" t="s">
        <v>289</v>
      </c>
      <c r="D74" s="143"/>
      <c r="E74" s="143"/>
      <c r="F74" s="172">
        <v>0</v>
      </c>
      <c r="G74" s="171"/>
      <c r="H74" s="34" t="s">
        <v>280</v>
      </c>
      <c r="I74" s="131"/>
      <c r="J74" s="133"/>
      <c r="K74" s="133"/>
    </row>
    <row r="75" spans="1:12" ht="18" customHeight="1" x14ac:dyDescent="0.2">
      <c r="A75" t="s">
        <v>288</v>
      </c>
      <c r="B75" s="6" t="s">
        <v>282</v>
      </c>
      <c r="C75" s="143" t="s">
        <v>287</v>
      </c>
      <c r="D75" s="143"/>
      <c r="E75" s="143"/>
      <c r="F75" s="172">
        <v>0</v>
      </c>
      <c r="G75" s="171"/>
      <c r="H75" s="34" t="s">
        <v>280</v>
      </c>
      <c r="I75" s="131"/>
      <c r="J75" s="133"/>
      <c r="K75" s="133"/>
      <c r="L75" s="7"/>
    </row>
    <row r="76" spans="1:12" ht="18" customHeight="1" x14ac:dyDescent="0.2">
      <c r="A76" t="s">
        <v>286</v>
      </c>
      <c r="B76" s="6" t="s">
        <v>285</v>
      </c>
      <c r="C76" s="154" t="s">
        <v>284</v>
      </c>
      <c r="D76" s="154"/>
      <c r="E76" s="154"/>
      <c r="F76" s="172">
        <f>446.42+1345.58</f>
        <v>1792</v>
      </c>
      <c r="G76" s="171"/>
      <c r="H76" s="34" t="s">
        <v>280</v>
      </c>
      <c r="I76" s="174"/>
      <c r="J76" s="173"/>
      <c r="K76" s="173"/>
    </row>
    <row r="77" spans="1:12" ht="18" customHeight="1" x14ac:dyDescent="0.2">
      <c r="A77" t="s">
        <v>283</v>
      </c>
      <c r="B77" s="6" t="s">
        <v>282</v>
      </c>
      <c r="C77" s="149" t="s">
        <v>281</v>
      </c>
      <c r="D77" s="149"/>
      <c r="E77" s="149"/>
      <c r="F77" s="172">
        <v>1253.31</v>
      </c>
      <c r="G77" s="171"/>
      <c r="H77" s="34" t="s">
        <v>280</v>
      </c>
      <c r="I77" s="131"/>
      <c r="J77" s="133"/>
      <c r="K77" s="133"/>
    </row>
    <row r="78" spans="1:12" ht="18" customHeight="1" x14ac:dyDescent="0.2">
      <c r="C78" s="148" t="s">
        <v>279</v>
      </c>
      <c r="D78" s="148"/>
      <c r="E78" s="148"/>
      <c r="F78" s="170">
        <f>F79+F80+F83</f>
        <v>772.16000000000008</v>
      </c>
      <c r="G78" s="169"/>
      <c r="H78" s="141"/>
      <c r="I78" s="131"/>
      <c r="J78" s="133"/>
      <c r="K78" s="133"/>
    </row>
    <row r="79" spans="1:12" ht="18" customHeight="1" x14ac:dyDescent="0.25">
      <c r="A79" s="144" t="s">
        <v>278</v>
      </c>
      <c r="B79" s="6" t="s">
        <v>277</v>
      </c>
      <c r="C79" s="149" t="s">
        <v>276</v>
      </c>
      <c r="D79" s="149"/>
      <c r="E79" s="149"/>
      <c r="F79" s="165"/>
      <c r="G79" s="80"/>
      <c r="H79" s="34" t="s">
        <v>96</v>
      </c>
      <c r="I79" s="131"/>
      <c r="J79" s="133"/>
      <c r="K79" s="133"/>
    </row>
    <row r="80" spans="1:12" ht="18" customHeight="1" x14ac:dyDescent="0.2">
      <c r="C80" s="147" t="s">
        <v>275</v>
      </c>
      <c r="D80" s="147"/>
      <c r="E80" s="147"/>
      <c r="F80" s="168">
        <f>F81+F82</f>
        <v>0</v>
      </c>
      <c r="G80" s="167"/>
      <c r="H80" s="132"/>
      <c r="I80" s="131"/>
      <c r="J80" s="133"/>
      <c r="K80" s="133"/>
    </row>
    <row r="81" spans="1:11" ht="18.75" x14ac:dyDescent="0.25">
      <c r="A81" s="144" t="s">
        <v>274</v>
      </c>
      <c r="B81" s="6" t="s">
        <v>156</v>
      </c>
      <c r="C81" s="149" t="s">
        <v>273</v>
      </c>
      <c r="D81" s="149"/>
      <c r="E81" s="149"/>
      <c r="F81" s="165">
        <f>SUMIF('[1]TCE - ANEXO IV - Preencher'!$D:$D,'CONTÁBIL- FINANCEIRA '!A81,'[1]TCE - ANEXO IV - Preencher'!$N:$N)</f>
        <v>0</v>
      </c>
      <c r="G81" s="80"/>
      <c r="H81" s="34" t="s">
        <v>96</v>
      </c>
      <c r="I81" s="131"/>
      <c r="J81" s="133"/>
      <c r="K81" s="133"/>
    </row>
    <row r="82" spans="1:11" ht="18.75" x14ac:dyDescent="0.25">
      <c r="A82" s="144" t="s">
        <v>272</v>
      </c>
      <c r="B82" s="6" t="s">
        <v>156</v>
      </c>
      <c r="C82" s="149" t="s">
        <v>271</v>
      </c>
      <c r="D82" s="149"/>
      <c r="E82" s="149"/>
      <c r="F82" s="165">
        <f>SUMIF('[1]TCE - ANEXO IV - Preencher'!$D:$D,'CONTÁBIL- FINANCEIRA '!A82,'[1]TCE - ANEXO IV - Preencher'!$N:$N)</f>
        <v>0</v>
      </c>
      <c r="G82" s="80"/>
      <c r="H82" s="34" t="s">
        <v>96</v>
      </c>
      <c r="I82" s="131"/>
      <c r="J82" s="133"/>
      <c r="K82" s="133"/>
    </row>
    <row r="83" spans="1:11" ht="18" customHeight="1" x14ac:dyDescent="0.2">
      <c r="C83" s="147" t="s">
        <v>270</v>
      </c>
      <c r="D83" s="147"/>
      <c r="E83" s="147"/>
      <c r="F83" s="168">
        <f>F84+F85</f>
        <v>772.16000000000008</v>
      </c>
      <c r="G83" s="167"/>
      <c r="H83" s="132"/>
      <c r="I83" s="131"/>
      <c r="J83" s="133"/>
      <c r="K83" s="133"/>
    </row>
    <row r="84" spans="1:11" ht="18.75" x14ac:dyDescent="0.25">
      <c r="A84" s="144" t="s">
        <v>269</v>
      </c>
      <c r="B84" s="6" t="s">
        <v>266</v>
      </c>
      <c r="C84" s="149" t="s">
        <v>268</v>
      </c>
      <c r="D84" s="149"/>
      <c r="E84" s="149"/>
      <c r="F84" s="165">
        <f>SUMIF('[1]TCE - ANEXO IV - Preencher'!$D:$D,'CONTÁBIL- FINANCEIRA '!A84,'[1]TCE - ANEXO IV - Preencher'!$N:$N)</f>
        <v>273</v>
      </c>
      <c r="G84" s="80"/>
      <c r="H84" s="34" t="s">
        <v>96</v>
      </c>
      <c r="I84" s="131"/>
      <c r="J84" s="133"/>
      <c r="K84" s="133"/>
    </row>
    <row r="85" spans="1:11" ht="18.75" x14ac:dyDescent="0.25">
      <c r="A85" s="144" t="s">
        <v>267</v>
      </c>
      <c r="B85" s="6" t="s">
        <v>266</v>
      </c>
      <c r="C85" s="166" t="s">
        <v>265</v>
      </c>
      <c r="D85" s="166"/>
      <c r="E85" s="166"/>
      <c r="F85" s="165">
        <f>SUMIF('[1]TCE - ANEXO IV - Preencher'!$D:$D,'CONTÁBIL- FINANCEIRA '!A85,'[1]TCE - ANEXO IV - Preencher'!$N:$N)</f>
        <v>499.16</v>
      </c>
      <c r="G85" s="80"/>
      <c r="H85" s="34" t="s">
        <v>96</v>
      </c>
      <c r="I85" s="131"/>
      <c r="J85" s="133"/>
      <c r="K85" s="133"/>
    </row>
    <row r="86" spans="1:11" ht="15.75" customHeight="1" x14ac:dyDescent="0.2">
      <c r="C86" s="164"/>
      <c r="D86" s="163"/>
      <c r="E86" s="162"/>
      <c r="F86" s="161"/>
      <c r="G86" s="161"/>
      <c r="H86" s="134"/>
      <c r="I86" s="131"/>
      <c r="J86" s="133"/>
      <c r="K86" s="133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0"/>
      <c r="I87" s="131"/>
      <c r="J87" s="133"/>
      <c r="K87" s="133"/>
    </row>
    <row r="88" spans="1:11" ht="15.75" customHeight="1" x14ac:dyDescent="0.2">
      <c r="C88" s="159"/>
      <c r="D88" s="11" t="s">
        <v>85</v>
      </c>
      <c r="E88" s="10" t="s">
        <v>3</v>
      </c>
      <c r="F88" s="158" t="s">
        <v>2</v>
      </c>
      <c r="G88" s="158"/>
      <c r="H88" s="132"/>
      <c r="I88" s="131"/>
      <c r="J88" s="133"/>
      <c r="K88" s="133"/>
    </row>
    <row r="89" spans="1:11" ht="15.75" x14ac:dyDescent="0.2">
      <c r="C89" s="123" t="s">
        <v>84</v>
      </c>
      <c r="D89" s="122" t="str">
        <f>D1</f>
        <v xml:space="preserve"> DIRETORIA EXECUTIVA DE  REGULAÇÃO MÉDIA E ALTA COMPLEXIDADE </v>
      </c>
      <c r="E89" s="122"/>
      <c r="F89" s="121" t="str">
        <f>F1</f>
        <v>SETEMBRO/2020 - Versão 4.0</v>
      </c>
      <c r="G89" s="121"/>
      <c r="H89" s="132"/>
      <c r="I89" s="131"/>
      <c r="J89" s="133"/>
      <c r="K89" s="133"/>
    </row>
    <row r="90" spans="1:11" ht="15.75" x14ac:dyDescent="0.2">
      <c r="C90" s="120" t="s">
        <v>83</v>
      </c>
      <c r="D90" s="119" t="str">
        <f>D2</f>
        <v xml:space="preserve"> DIRETORIA EXECUTIVA DE PLANEJAMENTO ORÇAMENTO  E GESTÃO DA INFORMAÇÃO </v>
      </c>
      <c r="E90" s="119"/>
      <c r="F90" s="118" t="str">
        <f>F2</f>
        <v>MÊS/ANO COMPETÊNCIA</v>
      </c>
      <c r="G90" s="118" t="str">
        <f>G2</f>
        <v>ANO CONTRATO</v>
      </c>
      <c r="H90" s="132"/>
      <c r="I90" s="131"/>
      <c r="J90" s="133"/>
      <c r="K90" s="133"/>
    </row>
    <row r="91" spans="1:11" ht="15.75" x14ac:dyDescent="0.2">
      <c r="C91" s="117" t="s">
        <v>82</v>
      </c>
      <c r="D91" s="119" t="str">
        <f>D4</f>
        <v xml:space="preserve"> DIRETORIA  DE ADMINISTRAÇÃO E FINANÇAS </v>
      </c>
      <c r="E91" s="119"/>
      <c r="F91" s="118"/>
      <c r="G91" s="118"/>
      <c r="H91" s="132"/>
      <c r="I91" s="131"/>
      <c r="J91" s="133"/>
      <c r="K91" s="133"/>
    </row>
    <row r="92" spans="1:11" ht="18" x14ac:dyDescent="0.2">
      <c r="C92" s="117" t="s">
        <v>81</v>
      </c>
      <c r="D92" s="116" t="str">
        <f>D4</f>
        <v xml:space="preserve"> DIRETORIA  DE ADMINISTRAÇÃO E FINANÇAS </v>
      </c>
      <c r="E92" s="116"/>
      <c r="F92" s="115">
        <f>F5</f>
        <v>44256</v>
      </c>
      <c r="G92" s="114">
        <f>G5</f>
        <v>4</v>
      </c>
      <c r="H92" s="132"/>
      <c r="I92" s="131"/>
      <c r="J92" s="133"/>
      <c r="K92" s="133"/>
    </row>
    <row r="93" spans="1:11" ht="18.75" x14ac:dyDescent="0.2">
      <c r="C93" s="113" t="s">
        <v>80</v>
      </c>
      <c r="D93" s="157" t="str">
        <f>D5</f>
        <v>DEMONSTRATIVO DE CONTRATOS SERVIÇOS TERCEIRIZADOS</v>
      </c>
      <c r="E93" s="156"/>
      <c r="F93" s="111" t="s">
        <v>78</v>
      </c>
      <c r="G93" s="110" t="s">
        <v>0</v>
      </c>
      <c r="H93" s="132"/>
      <c r="I93" s="131"/>
      <c r="J93" s="133"/>
      <c r="K93" s="133"/>
    </row>
    <row r="94" spans="1:11" ht="18" customHeight="1" x14ac:dyDescent="0.2">
      <c r="C94" s="109" t="s">
        <v>77</v>
      </c>
      <c r="D94" s="109"/>
      <c r="E94" s="108" t="s">
        <v>76</v>
      </c>
      <c r="F94" s="108"/>
      <c r="G94" s="108"/>
      <c r="H94" s="132"/>
      <c r="I94" s="131"/>
      <c r="J94" s="133"/>
      <c r="K94" s="133"/>
    </row>
    <row r="95" spans="1:11" ht="18" customHeight="1" x14ac:dyDescent="0.2">
      <c r="C95" s="107" t="str">
        <f>IF(C7=0,"",C7)</f>
        <v>UPAE -ARRUDA-DEP. ANTONIO LUIZ FILHO</v>
      </c>
      <c r="D95" s="107"/>
      <c r="E95" s="155" t="str">
        <f>IF(E7=0,"",E7)</f>
        <v>ADRIANA BEZERRA</v>
      </c>
      <c r="F95" s="155"/>
      <c r="G95" s="155"/>
      <c r="H95" s="132"/>
      <c r="I95" s="131"/>
      <c r="J95" s="133"/>
      <c r="K95" s="133"/>
    </row>
    <row r="96" spans="1:11" ht="18" customHeight="1" x14ac:dyDescent="0.2">
      <c r="C96" s="148" t="s">
        <v>264</v>
      </c>
      <c r="D96" s="148"/>
      <c r="E96" s="148"/>
      <c r="F96" s="26" t="s">
        <v>10</v>
      </c>
      <c r="G96" s="26"/>
      <c r="H96" s="132"/>
      <c r="I96" s="131"/>
      <c r="J96" s="133"/>
      <c r="K96" s="133"/>
    </row>
    <row r="97" spans="1:11" ht="18" customHeight="1" x14ac:dyDescent="0.2">
      <c r="C97" s="148" t="s">
        <v>263</v>
      </c>
      <c r="D97" s="148"/>
      <c r="E97" s="148"/>
      <c r="F97" s="22">
        <f>F98+F101+F102+F103+F111+F109+F110</f>
        <v>32457.460000000003</v>
      </c>
      <c r="G97" s="22"/>
      <c r="H97" s="132"/>
      <c r="I97" s="131"/>
      <c r="J97" s="133"/>
      <c r="K97" s="133"/>
    </row>
    <row r="98" spans="1:11" ht="18" customHeight="1" x14ac:dyDescent="0.2">
      <c r="C98" s="147" t="s">
        <v>262</v>
      </c>
      <c r="D98" s="147"/>
      <c r="E98" s="147"/>
      <c r="F98" s="152">
        <f>SUM(F99:G100)</f>
        <v>3083.17</v>
      </c>
      <c r="G98" s="152"/>
      <c r="H98" s="132"/>
      <c r="I98" s="131"/>
      <c r="J98" s="133"/>
      <c r="K98" s="133"/>
    </row>
    <row r="99" spans="1:11" ht="18" customHeight="1" x14ac:dyDescent="0.25">
      <c r="A99" s="144" t="s">
        <v>261</v>
      </c>
      <c r="B99" s="6" t="s">
        <v>260</v>
      </c>
      <c r="C99" s="143" t="s">
        <v>259</v>
      </c>
      <c r="D99" s="143"/>
      <c r="E99" s="143"/>
      <c r="F99" s="142">
        <f>SUMIF('[1]TCE - ANEXO IV - Preencher'!$D:$D,'CONTÁBIL- FINANCEIRA '!A99,'[1]TCE - ANEXO IV - Preencher'!$N:$N)</f>
        <v>235.58</v>
      </c>
      <c r="G99" s="142"/>
      <c r="H99" s="34" t="s">
        <v>96</v>
      </c>
      <c r="I99" s="131"/>
      <c r="J99" s="133"/>
      <c r="K99" s="133"/>
    </row>
    <row r="100" spans="1:11" ht="18" customHeight="1" x14ac:dyDescent="0.25">
      <c r="A100" s="144" t="s">
        <v>258</v>
      </c>
      <c r="B100" s="6" t="s">
        <v>257</v>
      </c>
      <c r="C100" s="143" t="s">
        <v>256</v>
      </c>
      <c r="D100" s="143"/>
      <c r="E100" s="143"/>
      <c r="F100" s="142">
        <f>SUMIF('[1]TCE - ANEXO IV - Preencher'!$D:$D,'CONTÁBIL- FINANCEIRA '!A100,'[1]TCE - ANEXO IV - Preencher'!$N:$N)</f>
        <v>2847.59</v>
      </c>
      <c r="G100" s="142"/>
      <c r="H100" s="34" t="s">
        <v>96</v>
      </c>
      <c r="I100" s="131"/>
      <c r="J100" s="133"/>
      <c r="K100" s="133"/>
    </row>
    <row r="101" spans="1:11" ht="18" customHeight="1" x14ac:dyDescent="0.25">
      <c r="A101" s="144" t="s">
        <v>255</v>
      </c>
      <c r="B101" s="6" t="s">
        <v>254</v>
      </c>
      <c r="C101" s="149" t="s">
        <v>253</v>
      </c>
      <c r="D101" s="149"/>
      <c r="E101" s="149"/>
      <c r="F101" s="24">
        <f>SUMIF('[1]TCE - ANEXO IV - Preencher'!$D:$D,'CONTÁBIL- FINANCEIRA '!A101,'[1]TCE - ANEXO IV - Preencher'!$N:$N)</f>
        <v>832.84</v>
      </c>
      <c r="G101" s="24"/>
      <c r="H101" s="34" t="s">
        <v>96</v>
      </c>
      <c r="I101" s="131"/>
      <c r="J101" s="133"/>
      <c r="K101" s="133"/>
    </row>
    <row r="102" spans="1:11" ht="18" customHeight="1" x14ac:dyDescent="0.25">
      <c r="A102" s="144" t="s">
        <v>252</v>
      </c>
      <c r="B102" s="6" t="s">
        <v>251</v>
      </c>
      <c r="C102" s="149" t="s">
        <v>250</v>
      </c>
      <c r="D102" s="149"/>
      <c r="E102" s="149"/>
      <c r="F102" s="24">
        <f>SUMIF('[1]TCE - ANEXO IV - Preencher'!$D:$D,'CONTÁBIL- FINANCEIRA '!A102,'[1]TCE - ANEXO IV - Preencher'!$N:$N)</f>
        <v>13823.56</v>
      </c>
      <c r="G102" s="24"/>
      <c r="H102" s="34" t="s">
        <v>96</v>
      </c>
      <c r="I102" s="131"/>
      <c r="J102" s="133"/>
      <c r="K102" s="133"/>
    </row>
    <row r="103" spans="1:11" ht="18" customHeight="1" x14ac:dyDescent="0.2">
      <c r="C103" s="148" t="s">
        <v>249</v>
      </c>
      <c r="D103" s="148"/>
      <c r="E103" s="148"/>
      <c r="F103" s="22">
        <f>F104+F106+F107+F108</f>
        <v>14162.9</v>
      </c>
      <c r="G103" s="22"/>
      <c r="H103" s="132"/>
      <c r="I103" s="131"/>
      <c r="J103" s="133"/>
      <c r="K103" s="133"/>
    </row>
    <row r="104" spans="1:11" ht="18" customHeight="1" x14ac:dyDescent="0.25">
      <c r="A104" s="144" t="s">
        <v>248</v>
      </c>
      <c r="B104" s="6" t="s">
        <v>247</v>
      </c>
      <c r="C104" s="143" t="s">
        <v>246</v>
      </c>
      <c r="D104" s="143"/>
      <c r="E104" s="143"/>
      <c r="F104" s="24">
        <f>SUMIF('[1]TCE - ANEXO IV - Preencher'!$D:$D,'CONTÁBIL- FINANCEIRA '!A104,'[1]TCE - ANEXO IV - Preencher'!$N:$N)</f>
        <v>0</v>
      </c>
      <c r="G104" s="24"/>
      <c r="H104" s="34" t="s">
        <v>96</v>
      </c>
      <c r="I104" s="131"/>
      <c r="J104" s="133"/>
      <c r="K104" s="133"/>
    </row>
    <row r="105" spans="1:11" ht="18" customHeight="1" x14ac:dyDescent="0.25">
      <c r="A105" s="144" t="s">
        <v>245</v>
      </c>
      <c r="C105" s="143" t="s">
        <v>244</v>
      </c>
      <c r="D105" s="143"/>
      <c r="E105" s="143"/>
      <c r="F105" s="24">
        <f>SUMIF('[1]TCE - ANEXO IV - Preencher'!$D:$D,'CONTÁBIL- FINANCEIRA '!A105,'[1]TCE - ANEXO IV - Preencher'!$N:$N)</f>
        <v>0</v>
      </c>
      <c r="G105" s="24"/>
      <c r="H105" s="34"/>
      <c r="I105" s="131"/>
      <c r="J105" s="133"/>
      <c r="K105" s="133"/>
    </row>
    <row r="106" spans="1:11" ht="18" customHeight="1" x14ac:dyDescent="0.25">
      <c r="A106" s="144" t="s">
        <v>243</v>
      </c>
      <c r="B106" s="6" t="s">
        <v>242</v>
      </c>
      <c r="C106" s="143" t="s">
        <v>241</v>
      </c>
      <c r="D106" s="143"/>
      <c r="E106" s="143"/>
      <c r="F106" s="24">
        <f>SUMIF('[1]TCE - ANEXO IV - Preencher'!$D:$D,'CONTÁBIL- FINANCEIRA '!A106,'[1]TCE - ANEXO IV - Preencher'!$N:$N)</f>
        <v>14162.9</v>
      </c>
      <c r="G106" s="24"/>
      <c r="H106" s="34" t="s">
        <v>96</v>
      </c>
      <c r="I106" s="131"/>
      <c r="J106" s="133"/>
      <c r="K106" s="133"/>
    </row>
    <row r="107" spans="1:11" ht="18" customHeight="1" x14ac:dyDescent="0.25">
      <c r="A107" s="144" t="s">
        <v>240</v>
      </c>
      <c r="B107" s="6" t="s">
        <v>239</v>
      </c>
      <c r="C107" s="143" t="s">
        <v>238</v>
      </c>
      <c r="D107" s="143"/>
      <c r="E107" s="143"/>
      <c r="F107" s="24">
        <f>SUMIF('[1]TCE - ANEXO IV - Preencher'!$D:$D,'CONTÁBIL- FINANCEIRA '!A107,'[1]TCE - ANEXO IV - Preencher'!$N:$N)</f>
        <v>0</v>
      </c>
      <c r="G107" s="24"/>
      <c r="H107" s="34" t="s">
        <v>96</v>
      </c>
      <c r="I107" s="131"/>
      <c r="J107" s="133"/>
      <c r="K107" s="133"/>
    </row>
    <row r="108" spans="1:11" ht="18" customHeight="1" x14ac:dyDescent="0.25">
      <c r="A108" s="144" t="s">
        <v>237</v>
      </c>
      <c r="B108" s="6" t="s">
        <v>211</v>
      </c>
      <c r="C108" s="143" t="s">
        <v>236</v>
      </c>
      <c r="D108" s="143"/>
      <c r="E108" s="143"/>
      <c r="F108" s="24">
        <f>SUMIF('[1]TCE - ANEXO IV - Preencher'!$D:$D,'CONTÁBIL- FINANCEIRA '!A108,'[1]TCE - ANEXO IV - Preencher'!$N:$N)</f>
        <v>0</v>
      </c>
      <c r="G108" s="24"/>
      <c r="H108" s="34" t="s">
        <v>96</v>
      </c>
      <c r="I108" s="131"/>
      <c r="J108" s="133"/>
      <c r="K108" s="133"/>
    </row>
    <row r="109" spans="1:11" ht="18" customHeight="1" x14ac:dyDescent="0.25">
      <c r="A109" s="144" t="s">
        <v>235</v>
      </c>
      <c r="B109" s="6" t="s">
        <v>234</v>
      </c>
      <c r="C109" s="143" t="s">
        <v>233</v>
      </c>
      <c r="D109" s="143"/>
      <c r="E109" s="143"/>
      <c r="F109" s="24">
        <f>SUMIF('[1]TCE - ANEXO IV - Preencher'!$D:$D,'CONTÁBIL- FINANCEIRA '!A109,'[1]TCE - ANEXO IV - Preencher'!$N:$N)</f>
        <v>0</v>
      </c>
      <c r="G109" s="24"/>
      <c r="H109" s="34" t="s">
        <v>96</v>
      </c>
      <c r="I109" s="131"/>
      <c r="J109" s="133"/>
      <c r="K109" s="133"/>
    </row>
    <row r="110" spans="1:11" ht="18" customHeight="1" x14ac:dyDescent="0.25">
      <c r="A110" s="144" t="s">
        <v>232</v>
      </c>
      <c r="B110" s="6" t="s">
        <v>231</v>
      </c>
      <c r="C110" s="143" t="s">
        <v>230</v>
      </c>
      <c r="D110" s="143"/>
      <c r="E110" s="143"/>
      <c r="F110" s="24">
        <f>SUMIF('[1]TCE - ANEXO IV - Preencher'!$D:$D,'CONTÁBIL- FINANCEIRA '!A110,'[1]TCE - ANEXO IV - Preencher'!$N:$N)</f>
        <v>0</v>
      </c>
      <c r="G110" s="24"/>
      <c r="H110" s="34" t="s">
        <v>96</v>
      </c>
      <c r="I110" s="131"/>
      <c r="J110" s="133"/>
      <c r="K110" s="133"/>
    </row>
    <row r="111" spans="1:11" ht="18" customHeight="1" x14ac:dyDescent="0.2">
      <c r="C111" s="147" t="s">
        <v>229</v>
      </c>
      <c r="D111" s="147"/>
      <c r="E111" s="147"/>
      <c r="F111" s="152">
        <f>F112+F113</f>
        <v>554.99</v>
      </c>
      <c r="G111" s="152"/>
      <c r="H111" s="132"/>
      <c r="I111" s="131"/>
      <c r="J111" s="133"/>
      <c r="K111" s="133"/>
    </row>
    <row r="112" spans="1:11" ht="18" customHeight="1" x14ac:dyDescent="0.2">
      <c r="A112" t="s">
        <v>228</v>
      </c>
      <c r="B112" s="6" t="s">
        <v>146</v>
      </c>
      <c r="C112" s="143" t="s">
        <v>227</v>
      </c>
      <c r="D112" s="143"/>
      <c r="E112" s="143"/>
      <c r="F112" s="142">
        <f>SUMIF('[1]TCE - ANEXO IV - Preencher'!$D:$D,'CONTÁBIL- FINANCEIRA '!A112,'[1]TCE - ANEXO IV - Preencher'!$N:$N)</f>
        <v>0</v>
      </c>
      <c r="G112" s="142"/>
      <c r="H112" s="34" t="s">
        <v>96</v>
      </c>
      <c r="I112" s="131"/>
      <c r="J112" s="133"/>
      <c r="K112" s="133"/>
    </row>
    <row r="113" spans="1:11" ht="18" customHeight="1" x14ac:dyDescent="0.25">
      <c r="A113" s="144" t="s">
        <v>226</v>
      </c>
      <c r="B113" s="6" t="s">
        <v>156</v>
      </c>
      <c r="C113" s="143" t="s">
        <v>225</v>
      </c>
      <c r="D113" s="143"/>
      <c r="E113" s="143"/>
      <c r="F113" s="142">
        <f>SUMIF('[1]TCE - ANEXO IV - Preencher'!$D:$D,'CONTÁBIL- FINANCEIRA '!A113,'[1]TCE - ANEXO IV - Preencher'!$N:$N)</f>
        <v>554.99</v>
      </c>
      <c r="G113" s="142"/>
      <c r="H113" s="34" t="s">
        <v>96</v>
      </c>
      <c r="I113" s="131"/>
      <c r="J113" s="133"/>
      <c r="K113" s="133"/>
    </row>
    <row r="114" spans="1:11" ht="18" customHeight="1" x14ac:dyDescent="0.2">
      <c r="C114" s="148" t="s">
        <v>224</v>
      </c>
      <c r="D114" s="148"/>
      <c r="E114" s="148"/>
      <c r="F114" s="22">
        <f>F115+F130+F134</f>
        <v>111089.48</v>
      </c>
      <c r="G114" s="22"/>
      <c r="H114" s="141"/>
      <c r="I114" s="131"/>
      <c r="J114" s="133"/>
      <c r="K114" s="133"/>
    </row>
    <row r="115" spans="1:11" ht="18" customHeight="1" x14ac:dyDescent="0.2">
      <c r="C115" s="148" t="s">
        <v>223</v>
      </c>
      <c r="D115" s="148"/>
      <c r="E115" s="148"/>
      <c r="F115" s="22">
        <f>F116+F123+F127</f>
        <v>52493.13</v>
      </c>
      <c r="G115" s="22"/>
      <c r="H115" s="132"/>
      <c r="I115" s="131"/>
      <c r="J115" s="133"/>
      <c r="K115" s="133"/>
    </row>
    <row r="116" spans="1:11" ht="18" customHeight="1" x14ac:dyDescent="0.2">
      <c r="C116" s="147" t="s">
        <v>222</v>
      </c>
      <c r="D116" s="147"/>
      <c r="E116" s="147"/>
      <c r="F116" s="152">
        <f>SUM(F117:G122)</f>
        <v>52493.13</v>
      </c>
      <c r="G116" s="152"/>
      <c r="H116" s="132"/>
      <c r="I116" s="131"/>
      <c r="J116" s="133"/>
      <c r="K116" s="133"/>
    </row>
    <row r="117" spans="1:11" ht="18" customHeight="1" x14ac:dyDescent="0.25">
      <c r="A117" s="144" t="s">
        <v>221</v>
      </c>
      <c r="B117" s="6" t="s">
        <v>188</v>
      </c>
      <c r="C117" s="149" t="s">
        <v>220</v>
      </c>
      <c r="D117" s="149"/>
      <c r="E117" s="149"/>
      <c r="F117" s="24">
        <f>SUMIF('[1]TCE - ANEXO IV - Preencher'!$D:$D,'CONTÁBIL- FINANCEIRA '!A117,'[1]TCE - ANEXO IV - Preencher'!$N:$N)</f>
        <v>7867.93</v>
      </c>
      <c r="G117" s="24"/>
      <c r="H117" s="34" t="s">
        <v>96</v>
      </c>
      <c r="I117" s="131"/>
      <c r="J117" s="133"/>
      <c r="K117" s="133"/>
    </row>
    <row r="118" spans="1:11" ht="18" customHeight="1" x14ac:dyDescent="0.25">
      <c r="A118" s="144" t="s">
        <v>219</v>
      </c>
      <c r="B118" s="6" t="s">
        <v>165</v>
      </c>
      <c r="C118" s="149" t="s">
        <v>218</v>
      </c>
      <c r="D118" s="149"/>
      <c r="E118" s="149"/>
      <c r="F118" s="24">
        <f>SUMIF('[1]TCE - ANEXO IV - Preencher'!$D:$D,'CONTÁBIL- FINANCEIRA '!A118,'[1]TCE - ANEXO IV - Preencher'!$N:$N)</f>
        <v>0</v>
      </c>
      <c r="G118" s="24"/>
      <c r="H118" s="34" t="s">
        <v>96</v>
      </c>
      <c r="I118" s="131"/>
      <c r="J118" s="133"/>
      <c r="K118" s="133"/>
    </row>
    <row r="119" spans="1:11" ht="18" customHeight="1" x14ac:dyDescent="0.25">
      <c r="A119" s="144" t="s">
        <v>217</v>
      </c>
      <c r="B119" s="6" t="s">
        <v>188</v>
      </c>
      <c r="C119" s="149" t="s">
        <v>216</v>
      </c>
      <c r="D119" s="149"/>
      <c r="E119" s="149"/>
      <c r="F119" s="24">
        <f>SUMIF('[1]TCE - ANEXO IV - Preencher'!$D:$D,'CONTÁBIL- FINANCEIRA '!A119,'[1]TCE - ANEXO IV - Preencher'!$N:$N)</f>
        <v>44625.2</v>
      </c>
      <c r="G119" s="24"/>
      <c r="H119" s="34" t="s">
        <v>96</v>
      </c>
      <c r="I119" s="131"/>
      <c r="J119" s="133"/>
      <c r="K119" s="133"/>
    </row>
    <row r="120" spans="1:11" ht="18" customHeight="1" x14ac:dyDescent="0.25">
      <c r="A120" s="144" t="s">
        <v>215</v>
      </c>
      <c r="B120" s="6" t="s">
        <v>214</v>
      </c>
      <c r="C120" s="149" t="s">
        <v>213</v>
      </c>
      <c r="D120" s="149"/>
      <c r="E120" s="149"/>
      <c r="F120" s="24">
        <f>SUMIF('[1]TCE - ANEXO IV - Preencher'!$D:$D,'CONTÁBIL- FINANCEIRA '!A120,'[1]TCE - ANEXO IV - Preencher'!$N:$N)</f>
        <v>0</v>
      </c>
      <c r="G120" s="24"/>
      <c r="H120" s="34" t="s">
        <v>96</v>
      </c>
      <c r="I120" s="131"/>
      <c r="J120" s="133"/>
      <c r="K120" s="133"/>
    </row>
    <row r="121" spans="1:11" ht="18" customHeight="1" x14ac:dyDescent="0.25">
      <c r="A121" s="144" t="s">
        <v>212</v>
      </c>
      <c r="B121" s="6" t="s">
        <v>211</v>
      </c>
      <c r="C121" s="154" t="s">
        <v>210</v>
      </c>
      <c r="D121" s="154"/>
      <c r="E121" s="154"/>
      <c r="F121" s="24">
        <f>SUMIF('[1]TCE - ANEXO IV - Preencher'!$D:$D,'CONTÁBIL- FINANCEIRA '!A121,'[1]TCE - ANEXO IV - Preencher'!$N:$N)</f>
        <v>0</v>
      </c>
      <c r="G121" s="24"/>
      <c r="H121" s="34" t="s">
        <v>96</v>
      </c>
      <c r="I121" s="131"/>
      <c r="J121" s="133"/>
      <c r="K121" s="133"/>
    </row>
    <row r="122" spans="1:11" ht="18" customHeight="1" x14ac:dyDescent="0.25">
      <c r="A122" s="144" t="s">
        <v>209</v>
      </c>
      <c r="B122" s="6" t="s">
        <v>156</v>
      </c>
      <c r="C122" s="149" t="s">
        <v>208</v>
      </c>
      <c r="D122" s="149"/>
      <c r="E122" s="149"/>
      <c r="F122" s="24">
        <f>SUMIF('[1]TCE - ANEXO IV - Preencher'!$D:$D,'CONTÁBIL- FINANCEIRA '!A122,'[1]TCE - ANEXO IV - Preencher'!$N:$N)</f>
        <v>0</v>
      </c>
      <c r="G122" s="24"/>
      <c r="H122" s="34" t="s">
        <v>96</v>
      </c>
      <c r="I122" s="131"/>
      <c r="J122" s="133"/>
      <c r="K122" s="133"/>
    </row>
    <row r="123" spans="1:11" ht="18" customHeight="1" x14ac:dyDescent="0.2">
      <c r="C123" s="147" t="s">
        <v>207</v>
      </c>
      <c r="D123" s="147"/>
      <c r="E123" s="147"/>
      <c r="F123" s="152">
        <f>SUM(F124:G126)</f>
        <v>0</v>
      </c>
      <c r="G123" s="152"/>
      <c r="H123" s="132"/>
      <c r="I123" s="131"/>
      <c r="J123" s="133"/>
      <c r="K123" s="133"/>
    </row>
    <row r="124" spans="1:11" ht="18" customHeight="1" x14ac:dyDescent="0.25">
      <c r="A124" s="144" t="s">
        <v>206</v>
      </c>
      <c r="B124" s="6" t="s">
        <v>191</v>
      </c>
      <c r="C124" s="149" t="s">
        <v>205</v>
      </c>
      <c r="D124" s="149"/>
      <c r="E124" s="149"/>
      <c r="F124" s="24">
        <f>[1]RPA!K2</f>
        <v>0</v>
      </c>
      <c r="G124" s="24"/>
      <c r="H124" s="34" t="s">
        <v>144</v>
      </c>
      <c r="I124" s="131"/>
      <c r="J124" s="133"/>
      <c r="K124" s="133"/>
    </row>
    <row r="125" spans="1:11" ht="18" customHeight="1" x14ac:dyDescent="0.2">
      <c r="A125" t="s">
        <v>204</v>
      </c>
      <c r="B125" s="6" t="s">
        <v>152</v>
      </c>
      <c r="C125" s="149" t="s">
        <v>203</v>
      </c>
      <c r="D125" s="149"/>
      <c r="E125" s="149"/>
      <c r="F125" s="24">
        <f>[1]RPA!K3</f>
        <v>0</v>
      </c>
      <c r="G125" s="24"/>
      <c r="H125" s="34" t="s">
        <v>144</v>
      </c>
      <c r="I125" s="131"/>
      <c r="J125" s="133"/>
      <c r="K125" s="133"/>
    </row>
    <row r="126" spans="1:11" ht="18" customHeight="1" x14ac:dyDescent="0.2">
      <c r="A126" t="s">
        <v>202</v>
      </c>
      <c r="B126" s="6" t="s">
        <v>191</v>
      </c>
      <c r="C126" s="143" t="s">
        <v>201</v>
      </c>
      <c r="D126" s="143"/>
      <c r="E126" s="143"/>
      <c r="F126" s="142">
        <f>[1]RPA!K4</f>
        <v>0</v>
      </c>
      <c r="G126" s="142"/>
      <c r="H126" s="34" t="s">
        <v>144</v>
      </c>
      <c r="I126" s="131"/>
      <c r="J126" s="133"/>
      <c r="K126" s="133"/>
    </row>
    <row r="127" spans="1:11" ht="18" customHeight="1" x14ac:dyDescent="0.2">
      <c r="C127" s="147" t="s">
        <v>200</v>
      </c>
      <c r="D127" s="147"/>
      <c r="E127" s="147"/>
      <c r="F127" s="152">
        <f>F128+F129</f>
        <v>0</v>
      </c>
      <c r="G127" s="152"/>
      <c r="H127" s="132"/>
      <c r="I127" s="131"/>
      <c r="J127" s="133"/>
      <c r="K127" s="133"/>
    </row>
    <row r="128" spans="1:11" ht="18" customHeight="1" x14ac:dyDescent="0.25">
      <c r="A128" s="144" t="s">
        <v>199</v>
      </c>
      <c r="B128" s="6" t="s">
        <v>188</v>
      </c>
      <c r="C128" s="149" t="s">
        <v>198</v>
      </c>
      <c r="D128" s="149"/>
      <c r="E128" s="149"/>
      <c r="F128" s="24">
        <f>SUMIF('[1]TCE - ANEXO IV - Preencher'!$D:$D,'CONTÁBIL- FINANCEIRA '!A128,'[1]TCE - ANEXO IV - Preencher'!$N:$N)</f>
        <v>0</v>
      </c>
      <c r="G128" s="24"/>
      <c r="H128" s="34" t="s">
        <v>96</v>
      </c>
      <c r="I128" s="131"/>
      <c r="J128" s="133"/>
      <c r="K128" s="133"/>
    </row>
    <row r="129" spans="1:11" ht="18" customHeight="1" x14ac:dyDescent="0.25">
      <c r="A129" s="144" t="s">
        <v>197</v>
      </c>
      <c r="B129" s="6" t="s">
        <v>188</v>
      </c>
      <c r="C129" s="149" t="s">
        <v>196</v>
      </c>
      <c r="D129" s="149"/>
      <c r="E129" s="149"/>
      <c r="F129" s="24">
        <f>SUMIF('[1]TCE - ANEXO IV - Preencher'!$D:$D,'CONTÁBIL- FINANCEIRA '!A129,'[1]TCE - ANEXO IV - Preencher'!$N:$N)</f>
        <v>0</v>
      </c>
      <c r="G129" s="24"/>
      <c r="H129" s="34" t="s">
        <v>96</v>
      </c>
      <c r="I129" s="131"/>
      <c r="J129" s="133"/>
      <c r="K129" s="133"/>
    </row>
    <row r="130" spans="1:11" ht="18" customHeight="1" x14ac:dyDescent="0.2">
      <c r="C130" s="148" t="s">
        <v>195</v>
      </c>
      <c r="D130" s="148"/>
      <c r="E130" s="148"/>
      <c r="F130" s="22">
        <f>SUM(F131:F133)</f>
        <v>0</v>
      </c>
      <c r="G130" s="22"/>
      <c r="H130" s="132"/>
      <c r="I130" s="131"/>
      <c r="J130" s="133"/>
      <c r="K130" s="133"/>
    </row>
    <row r="131" spans="1:11" ht="18" customHeight="1" x14ac:dyDescent="0.25">
      <c r="A131" s="144" t="s">
        <v>194</v>
      </c>
      <c r="B131" s="6" t="s">
        <v>188</v>
      </c>
      <c r="C131" s="149" t="s">
        <v>193</v>
      </c>
      <c r="D131" s="149"/>
      <c r="E131" s="149"/>
      <c r="F131" s="24">
        <f>SUMIF('[1]TCE - ANEXO IV - Preencher'!$D:$D,'CONTÁBIL- FINANCEIRA '!A131,'[1]TCE - ANEXO IV - Preencher'!$N:$N)</f>
        <v>0</v>
      </c>
      <c r="G131" s="24"/>
      <c r="H131" s="34" t="s">
        <v>96</v>
      </c>
      <c r="I131" s="131"/>
      <c r="J131" s="133"/>
      <c r="K131" s="133"/>
    </row>
    <row r="132" spans="1:11" ht="18" customHeight="1" x14ac:dyDescent="0.2">
      <c r="A132" t="s">
        <v>192</v>
      </c>
      <c r="B132" s="6" t="s">
        <v>191</v>
      </c>
      <c r="C132" s="149" t="s">
        <v>190</v>
      </c>
      <c r="D132" s="149"/>
      <c r="E132" s="149"/>
      <c r="F132" s="24">
        <f>[1]RPA!K5</f>
        <v>0</v>
      </c>
      <c r="G132" s="24"/>
      <c r="H132" s="34" t="s">
        <v>144</v>
      </c>
      <c r="I132" s="131"/>
      <c r="J132" s="133"/>
      <c r="K132" s="133"/>
    </row>
    <row r="133" spans="1:11" ht="18" customHeight="1" x14ac:dyDescent="0.25">
      <c r="A133" s="144" t="s">
        <v>189</v>
      </c>
      <c r="B133" s="6" t="s">
        <v>188</v>
      </c>
      <c r="C133" s="149" t="s">
        <v>187</v>
      </c>
      <c r="D133" s="149"/>
      <c r="E133" s="149"/>
      <c r="F133" s="24">
        <f>SUMIF('[1]TCE - ANEXO IV - Preencher'!$D:$D,'CONTÁBIL- FINANCEIRA '!A133,'[1]TCE - ANEXO IV - Preencher'!$N:$N)</f>
        <v>0</v>
      </c>
      <c r="G133" s="24"/>
      <c r="H133" s="34" t="s">
        <v>96</v>
      </c>
      <c r="I133" s="131"/>
      <c r="J133" s="133"/>
      <c r="K133" s="133"/>
    </row>
    <row r="134" spans="1:11" ht="18" customHeight="1" x14ac:dyDescent="0.2">
      <c r="C134" s="148" t="s">
        <v>186</v>
      </c>
      <c r="D134" s="148"/>
      <c r="E134" s="148"/>
      <c r="F134" s="22">
        <f>F135+F148</f>
        <v>58596.35</v>
      </c>
      <c r="G134" s="22"/>
      <c r="H134" s="151"/>
      <c r="I134" s="131"/>
      <c r="J134" s="133"/>
      <c r="K134" s="133"/>
    </row>
    <row r="135" spans="1:11" ht="18" customHeight="1" x14ac:dyDescent="0.2">
      <c r="C135" s="147" t="s">
        <v>185</v>
      </c>
      <c r="D135" s="147"/>
      <c r="E135" s="147"/>
      <c r="F135" s="152">
        <f>F136+SUM(F140:F147)</f>
        <v>58596.35</v>
      </c>
      <c r="G135" s="152"/>
      <c r="H135" s="153"/>
      <c r="I135" s="131"/>
      <c r="J135" s="133"/>
      <c r="K135" s="133"/>
    </row>
    <row r="136" spans="1:11" ht="18" customHeight="1" x14ac:dyDescent="0.2">
      <c r="C136" s="147" t="s">
        <v>184</v>
      </c>
      <c r="D136" s="147"/>
      <c r="E136" s="147"/>
      <c r="F136" s="152">
        <f>F137+F138+F139</f>
        <v>1200</v>
      </c>
      <c r="G136" s="152"/>
      <c r="H136" s="151"/>
      <c r="I136" s="131"/>
      <c r="J136" s="133"/>
      <c r="K136" s="133"/>
    </row>
    <row r="137" spans="1:11" ht="18" customHeight="1" x14ac:dyDescent="0.25">
      <c r="A137" s="144" t="s">
        <v>183</v>
      </c>
      <c r="B137" s="6" t="s">
        <v>178</v>
      </c>
      <c r="C137" s="149" t="s">
        <v>182</v>
      </c>
      <c r="D137" s="149"/>
      <c r="E137" s="149"/>
      <c r="F137" s="24">
        <f>SUMIF('[1]TCE - ANEXO IV - Preencher'!$D:$D,'CONTÁBIL- FINANCEIRA '!A137,'[1]TCE - ANEXO IV - Preencher'!$N:$N)</f>
        <v>0</v>
      </c>
      <c r="G137" s="24"/>
      <c r="H137" s="34" t="s">
        <v>96</v>
      </c>
      <c r="I137" s="131"/>
      <c r="J137" s="133"/>
      <c r="K137" s="133"/>
    </row>
    <row r="138" spans="1:11" ht="18" customHeight="1" x14ac:dyDescent="0.25">
      <c r="A138" s="144" t="s">
        <v>181</v>
      </c>
      <c r="B138" s="6" t="s">
        <v>178</v>
      </c>
      <c r="C138" s="143" t="s">
        <v>180</v>
      </c>
      <c r="D138" s="143"/>
      <c r="E138" s="143"/>
      <c r="F138" s="142">
        <f>SUMIF('[1]TCE - ANEXO IV - Preencher'!$D:$D,'CONTÁBIL- FINANCEIRA '!A138,'[1]TCE - ANEXO IV - Preencher'!$N:$N)</f>
        <v>0</v>
      </c>
      <c r="G138" s="142"/>
      <c r="H138" s="34" t="s">
        <v>96</v>
      </c>
      <c r="I138" s="131"/>
      <c r="J138" s="133"/>
      <c r="K138" s="133"/>
    </row>
    <row r="139" spans="1:11" ht="18" customHeight="1" x14ac:dyDescent="0.25">
      <c r="A139" s="144" t="s">
        <v>179</v>
      </c>
      <c r="B139" s="6" t="s">
        <v>178</v>
      </c>
      <c r="C139" s="143" t="s">
        <v>177</v>
      </c>
      <c r="D139" s="143"/>
      <c r="E139" s="143"/>
      <c r="F139" s="142">
        <f>SUMIF('[1]TCE - ANEXO IV - Preencher'!$D:$D,'CONTÁBIL- FINANCEIRA '!A139,'[1]TCE - ANEXO IV - Preencher'!$N:$N)</f>
        <v>1200</v>
      </c>
      <c r="G139" s="142"/>
      <c r="H139" s="34" t="s">
        <v>96</v>
      </c>
      <c r="I139" s="131"/>
      <c r="J139" s="133"/>
      <c r="K139" s="133"/>
    </row>
    <row r="140" spans="1:11" ht="18" customHeight="1" x14ac:dyDescent="0.25">
      <c r="A140" s="144" t="s">
        <v>176</v>
      </c>
      <c r="B140" s="6" t="s">
        <v>162</v>
      </c>
      <c r="C140" s="149" t="s">
        <v>175</v>
      </c>
      <c r="D140" s="149"/>
      <c r="E140" s="149"/>
      <c r="F140" s="24">
        <f>SUMIF('[1]TCE - ANEXO IV - Preencher'!$D:$D,'CONTÁBIL- FINANCEIRA '!A140,'[1]TCE - ANEXO IV - Preencher'!$N:$N)</f>
        <v>198.14</v>
      </c>
      <c r="G140" s="24"/>
      <c r="H140" s="34" t="s">
        <v>96</v>
      </c>
      <c r="I140" s="131"/>
      <c r="J140" s="133"/>
      <c r="K140" s="133"/>
    </row>
    <row r="141" spans="1:11" ht="18" customHeight="1" x14ac:dyDescent="0.25">
      <c r="A141" s="144" t="s">
        <v>174</v>
      </c>
      <c r="B141" s="6" t="s">
        <v>173</v>
      </c>
      <c r="C141" s="149" t="s">
        <v>172</v>
      </c>
      <c r="D141" s="149"/>
      <c r="E141" s="149"/>
      <c r="F141" s="24">
        <f>SUMIF('[1]TCE - ANEXO IV - Preencher'!$D:$D,'CONTÁBIL- FINANCEIRA '!A141,'[1]TCE - ANEXO IV - Preencher'!$N:$N)</f>
        <v>11108.539999999999</v>
      </c>
      <c r="G141" s="24"/>
      <c r="H141" s="34" t="s">
        <v>96</v>
      </c>
      <c r="I141" s="131"/>
      <c r="J141" s="133"/>
      <c r="K141" s="133"/>
    </row>
    <row r="142" spans="1:11" ht="18" customHeight="1" x14ac:dyDescent="0.25">
      <c r="A142" s="144" t="s">
        <v>171</v>
      </c>
      <c r="B142" s="6" t="s">
        <v>170</v>
      </c>
      <c r="C142" s="150" t="s">
        <v>169</v>
      </c>
      <c r="D142" s="150"/>
      <c r="E142" s="150"/>
      <c r="F142" s="24">
        <f>SUMIF('[1]TCE - ANEXO IV - Preencher'!$D:$D,'CONTÁBIL- FINANCEIRA '!A142,'[1]TCE - ANEXO IV - Preencher'!$N:$N)</f>
        <v>42543.79</v>
      </c>
      <c r="G142" s="24"/>
      <c r="H142" s="34" t="s">
        <v>96</v>
      </c>
      <c r="I142" s="131"/>
      <c r="J142" s="133"/>
      <c r="K142" s="133"/>
    </row>
    <row r="143" spans="1:11" ht="18" customHeight="1" x14ac:dyDescent="0.25">
      <c r="A143" s="144" t="s">
        <v>168</v>
      </c>
      <c r="B143" s="6" t="s">
        <v>156</v>
      </c>
      <c r="C143" s="149" t="s">
        <v>167</v>
      </c>
      <c r="D143" s="149"/>
      <c r="E143" s="149"/>
      <c r="F143" s="24">
        <f>SUMIF('[1]TCE - ANEXO IV - Preencher'!$D:$D,'CONTÁBIL- FINANCEIRA '!A143,'[1]TCE - ANEXO IV - Preencher'!$N:$N)</f>
        <v>0</v>
      </c>
      <c r="G143" s="24"/>
      <c r="H143" s="34" t="s">
        <v>96</v>
      </c>
      <c r="I143" s="131"/>
      <c r="J143" s="133"/>
      <c r="K143" s="133"/>
    </row>
    <row r="144" spans="1:11" ht="18" customHeight="1" x14ac:dyDescent="0.25">
      <c r="A144" s="144" t="s">
        <v>166</v>
      </c>
      <c r="B144" s="6" t="s">
        <v>165</v>
      </c>
      <c r="C144" s="143" t="s">
        <v>164</v>
      </c>
      <c r="D144" s="143"/>
      <c r="E144" s="143"/>
      <c r="F144" s="142">
        <f>SUMIF('[1]TCE - ANEXO IV - Preencher'!$D:$D,'CONTÁBIL- FINANCEIRA '!A144,'[1]TCE - ANEXO IV - Preencher'!$N:$N)</f>
        <v>0</v>
      </c>
      <c r="G144" s="142"/>
      <c r="H144" s="34" t="s">
        <v>96</v>
      </c>
      <c r="I144" s="131"/>
      <c r="J144" s="133"/>
      <c r="K144" s="133"/>
    </row>
    <row r="145" spans="1:11" ht="18" customHeight="1" x14ac:dyDescent="0.25">
      <c r="A145" s="144" t="s">
        <v>163</v>
      </c>
      <c r="B145" s="6" t="s">
        <v>162</v>
      </c>
      <c r="C145" s="143" t="s">
        <v>161</v>
      </c>
      <c r="D145" s="143"/>
      <c r="E145" s="143"/>
      <c r="F145" s="142">
        <f>SUMIF('[1]TCE - ANEXO IV - Preencher'!$D:$D,'CONTÁBIL- FINANCEIRA '!A145,'[1]TCE - ANEXO IV - Preencher'!$N:$N)</f>
        <v>780</v>
      </c>
      <c r="G145" s="142"/>
      <c r="H145" s="34" t="s">
        <v>96</v>
      </c>
      <c r="I145" s="131"/>
      <c r="J145" s="133"/>
      <c r="K145" s="133"/>
    </row>
    <row r="146" spans="1:11" ht="18" customHeight="1" x14ac:dyDescent="0.25">
      <c r="A146" s="144" t="s">
        <v>160</v>
      </c>
      <c r="B146" s="6" t="s">
        <v>159</v>
      </c>
      <c r="C146" s="149" t="s">
        <v>158</v>
      </c>
      <c r="D146" s="149"/>
      <c r="E146" s="149"/>
      <c r="F146" s="24">
        <f>SUMIF('[1]TCE - ANEXO IV - Preencher'!$D:$D,'CONTÁBIL- FINANCEIRA '!A146,'[1]TCE - ANEXO IV - Preencher'!$N:$N)</f>
        <v>0</v>
      </c>
      <c r="G146" s="24"/>
      <c r="H146" s="34" t="s">
        <v>96</v>
      </c>
      <c r="I146" s="131"/>
      <c r="J146" s="133"/>
      <c r="K146" s="133"/>
    </row>
    <row r="147" spans="1:11" ht="18" customHeight="1" x14ac:dyDescent="0.25">
      <c r="A147" s="144" t="s">
        <v>157</v>
      </c>
      <c r="B147" s="6" t="s">
        <v>156</v>
      </c>
      <c r="C147" s="149" t="s">
        <v>155</v>
      </c>
      <c r="D147" s="149"/>
      <c r="E147" s="149"/>
      <c r="F147" s="24">
        <f>SUMIF('[1]TCE - ANEXO IV - Preencher'!$D:$D,'CONTÁBIL- FINANCEIRA '!A147,'[1]TCE - ANEXO IV - Preencher'!$N:$N)</f>
        <v>2765.88</v>
      </c>
      <c r="G147" s="24"/>
      <c r="H147" s="34" t="s">
        <v>96</v>
      </c>
      <c r="I147" s="131"/>
      <c r="J147" s="133"/>
      <c r="K147" s="133"/>
    </row>
    <row r="148" spans="1:11" ht="18" customHeight="1" x14ac:dyDescent="0.2">
      <c r="C148" s="148" t="s">
        <v>154</v>
      </c>
      <c r="D148" s="148"/>
      <c r="E148" s="148"/>
      <c r="F148" s="22">
        <f>SUM(F149:G151)</f>
        <v>0</v>
      </c>
      <c r="G148" s="22"/>
      <c r="H148" s="34"/>
      <c r="I148" s="131"/>
      <c r="J148" s="133"/>
      <c r="K148" s="133"/>
    </row>
    <row r="149" spans="1:11" ht="18" customHeight="1" x14ac:dyDescent="0.2">
      <c r="A149" t="s">
        <v>153</v>
      </c>
      <c r="B149" s="6" t="s">
        <v>152</v>
      </c>
      <c r="C149" s="143" t="s">
        <v>151</v>
      </c>
      <c r="D149" s="143"/>
      <c r="E149" s="143"/>
      <c r="F149" s="142">
        <f>[1]RPA!K6</f>
        <v>0</v>
      </c>
      <c r="G149" s="142"/>
      <c r="H149" s="34" t="s">
        <v>144</v>
      </c>
      <c r="I149" s="131"/>
      <c r="J149" s="133"/>
      <c r="K149" s="133"/>
    </row>
    <row r="150" spans="1:11" ht="18" customHeight="1" x14ac:dyDescent="0.2">
      <c r="A150" t="s">
        <v>150</v>
      </c>
      <c r="B150" s="6" t="s">
        <v>149</v>
      </c>
      <c r="C150" s="143" t="s">
        <v>148</v>
      </c>
      <c r="D150" s="143"/>
      <c r="E150" s="143"/>
      <c r="F150" s="142">
        <f>[1]RPA!K7</f>
        <v>0</v>
      </c>
      <c r="G150" s="142"/>
      <c r="H150" s="34" t="s">
        <v>144</v>
      </c>
      <c r="I150" s="131"/>
      <c r="J150" s="133"/>
      <c r="K150" s="133"/>
    </row>
    <row r="151" spans="1:11" ht="18" customHeight="1" x14ac:dyDescent="0.2">
      <c r="A151" t="s">
        <v>147</v>
      </c>
      <c r="B151" s="6" t="s">
        <v>146</v>
      </c>
      <c r="C151" s="143" t="s">
        <v>145</v>
      </c>
      <c r="D151" s="143"/>
      <c r="E151" s="143"/>
      <c r="F151" s="142">
        <f>[1]RPA!K8</f>
        <v>0</v>
      </c>
      <c r="G151" s="142"/>
      <c r="H151" s="34" t="s">
        <v>144</v>
      </c>
      <c r="I151" s="131"/>
      <c r="J151" s="133"/>
      <c r="K151" s="133"/>
    </row>
    <row r="152" spans="1:11" ht="18" customHeight="1" x14ac:dyDescent="0.2">
      <c r="C152" s="148" t="s">
        <v>143</v>
      </c>
      <c r="D152" s="148"/>
      <c r="E152" s="148"/>
      <c r="F152" s="22">
        <f>F153+F160</f>
        <v>5100</v>
      </c>
      <c r="G152" s="22"/>
      <c r="H152" s="132"/>
      <c r="I152" s="131"/>
      <c r="J152" s="133"/>
      <c r="K152" s="133"/>
    </row>
    <row r="153" spans="1:11" ht="18" customHeight="1" x14ac:dyDescent="0.2">
      <c r="C153" s="148" t="s">
        <v>142</v>
      </c>
      <c r="D153" s="148"/>
      <c r="E153" s="148"/>
      <c r="F153" s="139">
        <f>F154+F158+F159</f>
        <v>0</v>
      </c>
      <c r="G153" s="139"/>
      <c r="H153" s="132"/>
      <c r="I153" s="131"/>
      <c r="J153" s="133"/>
      <c r="K153" s="133"/>
    </row>
    <row r="154" spans="1:11" ht="18" customHeight="1" x14ac:dyDescent="0.2">
      <c r="C154" s="147" t="s">
        <v>141</v>
      </c>
      <c r="D154" s="147"/>
      <c r="E154" s="147"/>
      <c r="F154" s="145">
        <f>SUM(F155:G157)</f>
        <v>0</v>
      </c>
      <c r="G154" s="145"/>
      <c r="H154" s="132"/>
      <c r="I154" s="131"/>
      <c r="J154" s="133"/>
      <c r="K154" s="133"/>
    </row>
    <row r="155" spans="1:11" ht="18" customHeight="1" x14ac:dyDescent="0.2">
      <c r="A155" t="s">
        <v>140</v>
      </c>
      <c r="B155" s="6" t="s">
        <v>135</v>
      </c>
      <c r="C155" s="143" t="s">
        <v>139</v>
      </c>
      <c r="D155" s="143"/>
      <c r="E155" s="143"/>
      <c r="F155" s="142">
        <f>SUMIF('[1]TCE - ANEXO IV - Preencher'!$D:$D,'CONTÁBIL- FINANCEIRA '!A155,'[1]TCE - ANEXO IV - Preencher'!$N:$N)</f>
        <v>0</v>
      </c>
      <c r="G155" s="142"/>
      <c r="H155" s="34" t="s">
        <v>96</v>
      </c>
      <c r="I155" s="131"/>
      <c r="J155" s="133"/>
      <c r="K155" s="133"/>
    </row>
    <row r="156" spans="1:11" ht="18" customHeight="1" x14ac:dyDescent="0.2">
      <c r="A156" t="s">
        <v>138</v>
      </c>
      <c r="B156" s="6" t="s">
        <v>135</v>
      </c>
      <c r="C156" s="143" t="s">
        <v>137</v>
      </c>
      <c r="D156" s="143"/>
      <c r="E156" s="143"/>
      <c r="F156" s="142">
        <f>SUMIF('[1]TCE - ANEXO IV - Preencher'!$D:$D,'CONTÁBIL- FINANCEIRA '!A156,'[1]TCE - ANEXO IV - Preencher'!$N:$N)</f>
        <v>0</v>
      </c>
      <c r="G156" s="142"/>
      <c r="H156" s="34" t="s">
        <v>96</v>
      </c>
      <c r="I156" s="131"/>
      <c r="J156" s="133"/>
      <c r="K156" s="133"/>
    </row>
    <row r="157" spans="1:11" ht="18" customHeight="1" x14ac:dyDescent="0.2">
      <c r="A157" t="s">
        <v>136</v>
      </c>
      <c r="B157" s="6" t="s">
        <v>135</v>
      </c>
      <c r="C157" s="143" t="s">
        <v>134</v>
      </c>
      <c r="D157" s="143"/>
      <c r="E157" s="143"/>
      <c r="F157" s="142">
        <f>SUMIF('[1]TCE - ANEXO IV - Preencher'!$D:$D,'CONTÁBIL- FINANCEIRA '!A157,'[1]TCE - ANEXO IV - Preencher'!$N:$N)</f>
        <v>0</v>
      </c>
      <c r="G157" s="142"/>
      <c r="H157" s="34" t="s">
        <v>96</v>
      </c>
      <c r="I157" s="131"/>
      <c r="J157" s="133"/>
      <c r="K157" s="133"/>
    </row>
    <row r="158" spans="1:11" ht="18" customHeight="1" x14ac:dyDescent="0.2">
      <c r="A158" t="s">
        <v>133</v>
      </c>
      <c r="B158" s="6" t="s">
        <v>132</v>
      </c>
      <c r="C158" s="143" t="s">
        <v>131</v>
      </c>
      <c r="D158" s="143"/>
      <c r="E158" s="143"/>
      <c r="F158" s="142">
        <f>SUMIF('[1]TCE - ANEXO IV - Preencher'!$D:$D,'CONTÁBIL- FINANCEIRA '!A158,'[1]TCE - ANEXO IV - Preencher'!$N:$N)</f>
        <v>0</v>
      </c>
      <c r="G158" s="142"/>
      <c r="H158" s="34" t="s">
        <v>96</v>
      </c>
      <c r="I158" s="131"/>
      <c r="J158" s="133"/>
      <c r="K158" s="133"/>
    </row>
    <row r="159" spans="1:11" ht="18" customHeight="1" x14ac:dyDescent="0.2">
      <c r="A159" t="s">
        <v>130</v>
      </c>
      <c r="B159" s="6" t="s">
        <v>129</v>
      </c>
      <c r="C159" s="143" t="s">
        <v>128</v>
      </c>
      <c r="D159" s="143"/>
      <c r="E159" s="143"/>
      <c r="F159" s="142">
        <f>SUMIF('[1]TCE - ANEXO IV - Preencher'!$D:$D,'CONTÁBIL- FINANCEIRA '!A159,'[1]TCE - ANEXO IV - Preencher'!$N:$N)</f>
        <v>0</v>
      </c>
      <c r="G159" s="142"/>
      <c r="H159" s="34" t="s">
        <v>96</v>
      </c>
      <c r="I159" s="131"/>
      <c r="J159" s="133"/>
      <c r="K159" s="133"/>
    </row>
    <row r="160" spans="1:11" ht="18" customHeight="1" x14ac:dyDescent="0.2">
      <c r="C160" s="129" t="s">
        <v>127</v>
      </c>
      <c r="D160" s="129"/>
      <c r="E160" s="129"/>
      <c r="F160" s="139">
        <f>F161+F166+F167+F168</f>
        <v>5100</v>
      </c>
      <c r="G160" s="139"/>
      <c r="H160" s="132"/>
      <c r="I160" s="131"/>
      <c r="J160" s="133"/>
      <c r="K160" s="133"/>
    </row>
    <row r="161" spans="1:11" ht="18" customHeight="1" x14ac:dyDescent="0.2">
      <c r="C161" s="146" t="s">
        <v>126</v>
      </c>
      <c r="D161" s="146"/>
      <c r="E161" s="146"/>
      <c r="F161" s="145">
        <f>SUM(F162:G165)</f>
        <v>5100</v>
      </c>
      <c r="G161" s="145"/>
      <c r="H161" s="132"/>
      <c r="I161" s="131"/>
      <c r="J161" s="133"/>
      <c r="K161" s="133"/>
    </row>
    <row r="162" spans="1:11" ht="18" customHeight="1" x14ac:dyDescent="0.25">
      <c r="A162" s="144" t="s">
        <v>125</v>
      </c>
      <c r="B162" s="6" t="s">
        <v>118</v>
      </c>
      <c r="C162" s="143" t="s">
        <v>124</v>
      </c>
      <c r="D162" s="143"/>
      <c r="E162" s="143"/>
      <c r="F162" s="142">
        <f>SUMIF('[1]TCE - ANEXO IV - Preencher'!$D:$D,'CONTÁBIL- FINANCEIRA '!A162,'[1]TCE - ANEXO IV - Preencher'!$N:$N)</f>
        <v>0</v>
      </c>
      <c r="G162" s="142"/>
      <c r="H162" s="34" t="s">
        <v>96</v>
      </c>
      <c r="I162" s="131"/>
      <c r="J162" s="133"/>
      <c r="K162" s="133"/>
    </row>
    <row r="163" spans="1:11" ht="18" customHeight="1" x14ac:dyDescent="0.25">
      <c r="A163" s="144" t="s">
        <v>123</v>
      </c>
      <c r="B163" s="6" t="s">
        <v>118</v>
      </c>
      <c r="C163" s="143" t="s">
        <v>122</v>
      </c>
      <c r="D163" s="143"/>
      <c r="E163" s="143"/>
      <c r="F163" s="142">
        <f>SUMIF('[1]TCE - ANEXO IV - Preencher'!$D:$D,'CONTÁBIL- FINANCEIRA '!A163,'[1]TCE - ANEXO IV - Preencher'!$N:$N)</f>
        <v>0</v>
      </c>
      <c r="G163" s="142"/>
      <c r="H163" s="34" t="s">
        <v>96</v>
      </c>
      <c r="I163" s="131"/>
      <c r="J163" s="133"/>
      <c r="K163" s="133"/>
    </row>
    <row r="164" spans="1:11" ht="18" customHeight="1" x14ac:dyDescent="0.25">
      <c r="A164" s="144" t="s">
        <v>121</v>
      </c>
      <c r="B164" s="6" t="s">
        <v>118</v>
      </c>
      <c r="C164" s="143" t="s">
        <v>120</v>
      </c>
      <c r="D164" s="143"/>
      <c r="E164" s="143"/>
      <c r="F164" s="142">
        <f>SUMIF('[1]TCE - ANEXO IV - Preencher'!$D:$D,'CONTÁBIL- FINANCEIRA '!A164,'[1]TCE - ANEXO IV - Preencher'!$N:$N)</f>
        <v>5100</v>
      </c>
      <c r="G164" s="142"/>
      <c r="H164" s="34" t="s">
        <v>96</v>
      </c>
      <c r="I164" s="131"/>
      <c r="J164" s="133"/>
      <c r="K164" s="133"/>
    </row>
    <row r="165" spans="1:11" ht="18" customHeight="1" x14ac:dyDescent="0.25">
      <c r="A165" s="144" t="s">
        <v>119</v>
      </c>
      <c r="B165" s="6" t="s">
        <v>118</v>
      </c>
      <c r="C165" s="143" t="s">
        <v>117</v>
      </c>
      <c r="D165" s="143"/>
      <c r="E165" s="143"/>
      <c r="F165" s="142">
        <f>SUMIF('[1]TCE - ANEXO IV - Preencher'!$D:$D,'CONTÁBIL- FINANCEIRA '!A165,'[1]TCE - ANEXO IV - Preencher'!$N:$N)</f>
        <v>0</v>
      </c>
      <c r="G165" s="142"/>
      <c r="H165" s="34" t="s">
        <v>96</v>
      </c>
      <c r="I165" s="131"/>
      <c r="J165" s="133"/>
      <c r="K165" s="133"/>
    </row>
    <row r="166" spans="1:11" ht="18" customHeight="1" x14ac:dyDescent="0.25">
      <c r="A166" s="144" t="s">
        <v>116</v>
      </c>
      <c r="B166" s="6" t="s">
        <v>115</v>
      </c>
      <c r="C166" s="143" t="s">
        <v>114</v>
      </c>
      <c r="D166" s="143"/>
      <c r="E166" s="143"/>
      <c r="F166" s="142">
        <f>SUMIF('[1]TCE - ANEXO IV - Preencher'!$D:$D,'CONTÁBIL- FINANCEIRA '!A166,'[1]TCE - ANEXO IV - Preencher'!$N:$N)</f>
        <v>0</v>
      </c>
      <c r="G166" s="142"/>
      <c r="H166" s="34" t="s">
        <v>96</v>
      </c>
      <c r="I166" s="131"/>
      <c r="J166" s="133"/>
      <c r="K166" s="133"/>
    </row>
    <row r="167" spans="1:11" ht="18" customHeight="1" x14ac:dyDescent="0.25">
      <c r="A167" s="144" t="s">
        <v>113</v>
      </c>
      <c r="B167" s="6" t="s">
        <v>112</v>
      </c>
      <c r="C167" s="143" t="s">
        <v>111</v>
      </c>
      <c r="D167" s="143"/>
      <c r="E167" s="143"/>
      <c r="F167" s="142">
        <f>SUMIF('[1]TCE - ANEXO IV - Preencher'!$D:$D,'CONTÁBIL- FINANCEIRA '!A167,'[1]TCE - ANEXO IV - Preencher'!$N:$N)</f>
        <v>0</v>
      </c>
      <c r="G167" s="142"/>
      <c r="H167" s="34" t="s">
        <v>96</v>
      </c>
      <c r="I167" s="131"/>
      <c r="J167" s="133"/>
      <c r="K167" s="133"/>
    </row>
    <row r="168" spans="1:11" ht="18" customHeight="1" x14ac:dyDescent="0.25">
      <c r="A168" s="144" t="s">
        <v>110</v>
      </c>
      <c r="B168" s="6" t="s">
        <v>109</v>
      </c>
      <c r="C168" s="143" t="s">
        <v>108</v>
      </c>
      <c r="D168" s="143"/>
      <c r="E168" s="143"/>
      <c r="F168" s="142">
        <f>SUMIF('[1]TCE - ANEXO IV - Preencher'!$D:$D,'CONTÁBIL- FINANCEIRA '!A168,'[1]TCE - ANEXO IV - Preencher'!$N:$N)</f>
        <v>0</v>
      </c>
      <c r="G168" s="142"/>
      <c r="H168" s="34" t="s">
        <v>96</v>
      </c>
      <c r="I168" s="131"/>
      <c r="J168" s="133"/>
      <c r="K168" s="133"/>
    </row>
    <row r="169" spans="1:11" ht="18" customHeight="1" x14ac:dyDescent="0.2">
      <c r="C169" s="129" t="s">
        <v>107</v>
      </c>
      <c r="D169" s="129"/>
      <c r="E169" s="129"/>
      <c r="F169" s="139">
        <f>SUM(F170:G173)</f>
        <v>115.33</v>
      </c>
      <c r="G169" s="139"/>
      <c r="H169" s="132"/>
      <c r="I169" s="131"/>
      <c r="J169" s="133"/>
      <c r="K169" s="133"/>
    </row>
    <row r="170" spans="1:11" ht="18" customHeight="1" x14ac:dyDescent="0.2">
      <c r="A170" t="s">
        <v>106</v>
      </c>
      <c r="B170" s="6">
        <v>6</v>
      </c>
      <c r="C170" s="36" t="s">
        <v>105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96</v>
      </c>
    </row>
    <row r="171" spans="1:11" ht="18" customHeight="1" x14ac:dyDescent="0.2">
      <c r="A171" t="s">
        <v>104</v>
      </c>
      <c r="B171" s="6">
        <v>6</v>
      </c>
      <c r="C171" s="36" t="s">
        <v>103</v>
      </c>
      <c r="D171" s="36"/>
      <c r="E171" s="36"/>
      <c r="F171" s="24">
        <f>SUMIF('[1]TCE - ANEXO IV - Preencher'!$D:$D,'CONTÁBIL- FINANCEIRA '!A171,'[1]TCE - ANEXO IV - Preencher'!$N:$N)</f>
        <v>115.33</v>
      </c>
      <c r="G171" s="24"/>
      <c r="H171" s="34" t="s">
        <v>96</v>
      </c>
    </row>
    <row r="172" spans="1:11" ht="18.75" x14ac:dyDescent="0.2">
      <c r="A172" t="s">
        <v>102</v>
      </c>
      <c r="B172" s="6">
        <v>7</v>
      </c>
      <c r="C172" s="36" t="s">
        <v>101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96</v>
      </c>
    </row>
    <row r="173" spans="1:11" ht="18.75" x14ac:dyDescent="0.2">
      <c r="A173" t="s">
        <v>100</v>
      </c>
      <c r="B173" s="6">
        <v>6</v>
      </c>
      <c r="C173" s="36" t="s">
        <v>99</v>
      </c>
      <c r="D173" s="36"/>
      <c r="E173" s="36"/>
      <c r="F173" s="24">
        <v>0</v>
      </c>
      <c r="G173" s="24"/>
      <c r="H173" s="34" t="s">
        <v>96</v>
      </c>
    </row>
    <row r="174" spans="1:11" ht="18.75" x14ac:dyDescent="0.2">
      <c r="C174" s="129" t="s">
        <v>98</v>
      </c>
      <c r="D174" s="129"/>
      <c r="E174" s="129"/>
      <c r="F174" s="139">
        <f>F14+F19</f>
        <v>0</v>
      </c>
      <c r="G174" s="139"/>
      <c r="H174" s="34"/>
      <c r="I174" s="62"/>
    </row>
    <row r="175" spans="1:11" ht="18.75" x14ac:dyDescent="0.2">
      <c r="A175" t="s">
        <v>13</v>
      </c>
      <c r="C175" s="129" t="s">
        <v>13</v>
      </c>
      <c r="D175" s="129"/>
      <c r="E175" s="129"/>
      <c r="F175" s="139">
        <f>F281</f>
        <v>0</v>
      </c>
      <c r="G175" s="139"/>
      <c r="H175" s="34"/>
    </row>
    <row r="176" spans="1:11" ht="18.75" x14ac:dyDescent="0.2">
      <c r="A176" t="s">
        <v>97</v>
      </c>
      <c r="C176" s="129" t="s">
        <v>97</v>
      </c>
      <c r="D176" s="129"/>
      <c r="E176" s="129"/>
      <c r="F176" s="139">
        <f>'[1]TCE - ANEXO IV - Preencher'!Q59</f>
        <v>0</v>
      </c>
      <c r="G176" s="139"/>
      <c r="H176" s="34" t="s">
        <v>96</v>
      </c>
      <c r="I176" s="131"/>
      <c r="J176" s="133"/>
      <c r="K176" s="133"/>
    </row>
    <row r="177" spans="3:11" ht="18.75" x14ac:dyDescent="0.2">
      <c r="C177" s="136" t="s">
        <v>95</v>
      </c>
      <c r="D177" s="136"/>
      <c r="E177" s="136"/>
      <c r="F177" s="135">
        <f>F28+F52+F61+F78+F97+F114+F152+F169+F174+F175+F176</f>
        <v>529697.11259999999</v>
      </c>
      <c r="G177" s="135"/>
      <c r="H177" s="141"/>
      <c r="I177" s="131"/>
      <c r="J177" s="133"/>
      <c r="K177" s="133"/>
    </row>
    <row r="178" spans="3:11" ht="18.75" x14ac:dyDescent="0.2">
      <c r="C178" s="136" t="s">
        <v>94</v>
      </c>
      <c r="D178" s="136"/>
      <c r="E178" s="136"/>
      <c r="F178" s="135">
        <f>F25-F177</f>
        <v>-74485.812600000005</v>
      </c>
      <c r="G178" s="135"/>
      <c r="H178" s="132"/>
      <c r="I178" s="140"/>
      <c r="J178" s="133"/>
      <c r="K178" s="133"/>
    </row>
    <row r="179" spans="3:11" ht="18.75" x14ac:dyDescent="0.2">
      <c r="C179" s="129" t="s">
        <v>93</v>
      </c>
      <c r="D179" s="129"/>
      <c r="E179" s="129"/>
      <c r="F179" s="139">
        <f>F259-F38</f>
        <v>28098.211199999994</v>
      </c>
      <c r="G179" s="139"/>
      <c r="H179" s="137"/>
      <c r="I179" s="138"/>
      <c r="J179" s="133"/>
      <c r="K179" s="133"/>
    </row>
    <row r="180" spans="3:11" ht="18.75" x14ac:dyDescent="0.2">
      <c r="C180" s="136" t="s">
        <v>92</v>
      </c>
      <c r="D180" s="136"/>
      <c r="E180" s="136"/>
      <c r="F180" s="135">
        <f>F177+F179</f>
        <v>557795.32380000001</v>
      </c>
      <c r="G180" s="135"/>
      <c r="H180" s="137"/>
      <c r="I180" s="62"/>
      <c r="J180" s="133"/>
      <c r="K180" s="133"/>
    </row>
    <row r="181" spans="3:11" ht="18.75" x14ac:dyDescent="0.2">
      <c r="C181" s="136" t="s">
        <v>91</v>
      </c>
      <c r="D181" s="136"/>
      <c r="E181" s="136"/>
      <c r="F181" s="135">
        <f>F178-F179</f>
        <v>-102584.0238</v>
      </c>
      <c r="G181" s="135"/>
      <c r="H181" s="134"/>
      <c r="I181" s="62"/>
      <c r="J181" s="133"/>
      <c r="K181" s="133"/>
    </row>
    <row r="182" spans="3:11" ht="18.75" x14ac:dyDescent="0.2">
      <c r="C182" s="130" t="s">
        <v>90</v>
      </c>
      <c r="D182" s="130"/>
      <c r="E182" s="130"/>
      <c r="F182" s="67">
        <v>0</v>
      </c>
      <c r="G182" s="67"/>
      <c r="H182" s="132"/>
      <c r="I182" s="131"/>
      <c r="J182" s="131"/>
      <c r="K182" s="131"/>
    </row>
    <row r="183" spans="3:11" ht="18" customHeight="1" x14ac:dyDescent="0.2">
      <c r="C183" s="130" t="s">
        <v>89</v>
      </c>
      <c r="D183" s="130"/>
      <c r="E183" s="130"/>
      <c r="F183" s="67">
        <v>0</v>
      </c>
      <c r="G183" s="67"/>
    </row>
    <row r="184" spans="3:11" ht="18.75" x14ac:dyDescent="0.2">
      <c r="C184" s="129" t="s">
        <v>88</v>
      </c>
      <c r="D184" s="129"/>
      <c r="E184" s="129"/>
      <c r="F184" s="128">
        <f>[1]Turnover!C16</f>
        <v>3.0487804999999999</v>
      </c>
      <c r="G184" s="128"/>
      <c r="H184" s="34" t="s">
        <v>87</v>
      </c>
    </row>
    <row r="185" spans="3:11" ht="31.5" customHeight="1" x14ac:dyDescent="0.2">
      <c r="C185" s="127" t="s">
        <v>86</v>
      </c>
      <c r="D185" s="126"/>
      <c r="E185" s="126"/>
      <c r="F185" s="126"/>
      <c r="G185" s="125"/>
      <c r="H185" s="105"/>
      <c r="I185" s="104"/>
      <c r="J185" s="104"/>
      <c r="K185" s="104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5"/>
      <c r="I186" s="104"/>
      <c r="J186" s="104"/>
      <c r="K186" s="104"/>
    </row>
    <row r="187" spans="3:11" ht="15" customHeight="1" x14ac:dyDescent="0.2">
      <c r="C187" s="12"/>
      <c r="D187" s="11" t="s">
        <v>85</v>
      </c>
      <c r="E187" s="10" t="s">
        <v>3</v>
      </c>
      <c r="F187" s="9" t="s">
        <v>2</v>
      </c>
      <c r="G187" s="124"/>
      <c r="H187" s="105"/>
      <c r="I187" s="104"/>
      <c r="J187" s="104"/>
      <c r="K187" s="104"/>
    </row>
    <row r="188" spans="3:11" ht="15.75" x14ac:dyDescent="0.2">
      <c r="C188" s="123" t="s">
        <v>84</v>
      </c>
      <c r="D188" s="122" t="str">
        <f>D1</f>
        <v xml:space="preserve"> DIRETORIA EXECUTIVA DE  REGULAÇÃO MÉDIA E ALTA COMPLEXIDADE </v>
      </c>
      <c r="E188" s="122"/>
      <c r="F188" s="121" t="str">
        <f>F1</f>
        <v>SETEMBRO/2020 - Versão 4.0</v>
      </c>
      <c r="G188" s="121"/>
      <c r="H188" s="105"/>
      <c r="I188" s="104"/>
      <c r="J188" s="104"/>
      <c r="K188" s="104"/>
    </row>
    <row r="189" spans="3:11" ht="15.75" x14ac:dyDescent="0.2">
      <c r="C189" s="120" t="s">
        <v>83</v>
      </c>
      <c r="D189" s="119" t="str">
        <f>D2</f>
        <v xml:space="preserve"> DIRETORIA EXECUTIVA DE PLANEJAMENTO ORÇAMENTO  E GESTÃO DA INFORMAÇÃO </v>
      </c>
      <c r="E189" s="119"/>
      <c r="F189" s="118" t="str">
        <f>F2</f>
        <v>MÊS/ANO COMPETÊNCIA</v>
      </c>
      <c r="G189" s="118" t="str">
        <f>G2</f>
        <v>ANO CONTRATO</v>
      </c>
      <c r="H189" s="105"/>
      <c r="I189" s="104"/>
      <c r="J189" s="104"/>
      <c r="K189" s="104"/>
    </row>
    <row r="190" spans="3:11" ht="15.75" x14ac:dyDescent="0.2">
      <c r="C190" s="117" t="s">
        <v>82</v>
      </c>
      <c r="D190" s="119" t="str">
        <f>D4</f>
        <v xml:space="preserve"> DIRETORIA  DE ADMINISTRAÇÃO E FINANÇAS </v>
      </c>
      <c r="E190" s="119"/>
      <c r="F190" s="118"/>
      <c r="G190" s="118"/>
      <c r="H190" s="105"/>
      <c r="I190" s="104"/>
      <c r="J190" s="104"/>
      <c r="K190" s="104"/>
    </row>
    <row r="191" spans="3:11" ht="21.75" customHeight="1" x14ac:dyDescent="0.2">
      <c r="C191" s="117" t="s">
        <v>81</v>
      </c>
      <c r="D191" s="116" t="str">
        <f>D4</f>
        <v xml:space="preserve"> DIRETORIA  DE ADMINISTRAÇÃO E FINANÇAS </v>
      </c>
      <c r="E191" s="116"/>
      <c r="F191" s="115">
        <f>F5</f>
        <v>44256</v>
      </c>
      <c r="G191" s="114">
        <f>G5</f>
        <v>4</v>
      </c>
      <c r="H191" s="105"/>
      <c r="I191" s="104"/>
      <c r="J191" s="104"/>
      <c r="K191" s="104"/>
    </row>
    <row r="192" spans="3:11" ht="15.75" customHeight="1" x14ac:dyDescent="0.2">
      <c r="C192" s="113" t="s">
        <v>80</v>
      </c>
      <c r="D192" s="112" t="s">
        <v>79</v>
      </c>
      <c r="E192" s="112"/>
      <c r="F192" s="111" t="s">
        <v>78</v>
      </c>
      <c r="G192" s="110" t="s">
        <v>0</v>
      </c>
      <c r="H192" s="105"/>
      <c r="I192" s="104"/>
      <c r="J192" s="104"/>
      <c r="K192" s="104"/>
    </row>
    <row r="193" spans="3:11" ht="15.75" x14ac:dyDescent="0.2">
      <c r="C193" s="109" t="s">
        <v>77</v>
      </c>
      <c r="D193" s="109"/>
      <c r="E193" s="108" t="s">
        <v>76</v>
      </c>
      <c r="F193" s="108"/>
      <c r="G193" s="108"/>
      <c r="H193" s="105"/>
      <c r="I193" s="104"/>
      <c r="J193" s="104"/>
      <c r="K193" s="104"/>
    </row>
    <row r="194" spans="3:11" ht="18" customHeight="1" x14ac:dyDescent="0.2">
      <c r="C194" s="107" t="str">
        <f>IF(C7=0,"",C7)</f>
        <v>UPAE -ARRUDA-DEP. ANTONIO LUIZ FILHO</v>
      </c>
      <c r="D194" s="107"/>
      <c r="E194" s="106" t="str">
        <f>IF(E7=0,"",E7)</f>
        <v>ADRIANA BEZERRA</v>
      </c>
      <c r="F194" s="106"/>
      <c r="G194" s="106"/>
      <c r="H194" s="105"/>
      <c r="I194" s="104"/>
      <c r="J194" s="104"/>
      <c r="K194" s="104"/>
    </row>
    <row r="195" spans="3:11" ht="18" customHeight="1" x14ac:dyDescent="0.2">
      <c r="C195" s="103" t="s">
        <v>75</v>
      </c>
      <c r="G195" s="100"/>
    </row>
    <row r="196" spans="3:11" ht="18" customHeight="1" x14ac:dyDescent="0.2">
      <c r="D196" s="102"/>
      <c r="E196" s="102"/>
      <c r="G196" s="100"/>
    </row>
    <row r="197" spans="3:11" ht="18" customHeight="1" x14ac:dyDescent="0.2">
      <c r="C197" s="101" t="s">
        <v>74</v>
      </c>
      <c r="G197" s="100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8" t="s">
        <v>32</v>
      </c>
      <c r="D199" s="68"/>
      <c r="E199" s="68"/>
      <c r="F199" s="67"/>
      <c r="G199" s="67"/>
      <c r="H199" s="34" t="s">
        <v>23</v>
      </c>
    </row>
    <row r="200" spans="3:11" ht="18.75" x14ac:dyDescent="0.2">
      <c r="C200" s="68" t="s">
        <v>72</v>
      </c>
      <c r="D200" s="68"/>
      <c r="E200" s="68"/>
      <c r="F200" s="67"/>
      <c r="G200" s="67"/>
    </row>
    <row r="201" spans="3:11" ht="18" customHeight="1" x14ac:dyDescent="0.2">
      <c r="C201" s="68" t="s">
        <v>71</v>
      </c>
      <c r="D201" s="68"/>
      <c r="E201" s="68"/>
      <c r="F201" s="67"/>
      <c r="G201" s="67"/>
    </row>
    <row r="202" spans="3:11" ht="18" customHeight="1" x14ac:dyDescent="0.2">
      <c r="C202" s="23" t="s">
        <v>70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4"/>
    </row>
    <row r="204" spans="3:11" ht="18" customHeight="1" x14ac:dyDescent="0.2">
      <c r="C204" s="30" t="s">
        <v>73</v>
      </c>
      <c r="D204" s="45"/>
      <c r="E204" s="45"/>
      <c r="F204" s="44"/>
      <c r="G204" s="64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8" t="s">
        <v>32</v>
      </c>
      <c r="D206" s="68"/>
      <c r="E206" s="68"/>
      <c r="F206" s="67">
        <v>10</v>
      </c>
      <c r="G206" s="67"/>
      <c r="H206" s="34" t="s">
        <v>23</v>
      </c>
    </row>
    <row r="207" spans="3:11" ht="18.75" x14ac:dyDescent="0.2">
      <c r="C207" s="68" t="s">
        <v>72</v>
      </c>
      <c r="D207" s="68"/>
      <c r="E207" s="68"/>
      <c r="F207" s="24">
        <f>'[1]RELAÇÃO DE DESPESAS PAGAS '!N2</f>
        <v>841729.89000000025</v>
      </c>
      <c r="G207" s="24"/>
      <c r="H207" s="34" t="s">
        <v>66</v>
      </c>
    </row>
    <row r="208" spans="3:11" ht="18.75" x14ac:dyDescent="0.2">
      <c r="C208" s="68" t="s">
        <v>71</v>
      </c>
      <c r="D208" s="68"/>
      <c r="E208" s="68"/>
      <c r="F208" s="67">
        <v>841729.89</v>
      </c>
      <c r="G208" s="67"/>
      <c r="H208" s="93" t="s">
        <v>62</v>
      </c>
    </row>
    <row r="209" spans="1:256" ht="16.5" customHeight="1" x14ac:dyDescent="0.2">
      <c r="C209" s="23" t="s">
        <v>70</v>
      </c>
      <c r="D209" s="23"/>
      <c r="E209" s="23"/>
      <c r="F209" s="22">
        <f>F206-F207+F208</f>
        <v>9.9999999997671694</v>
      </c>
      <c r="G209" s="22"/>
    </row>
    <row r="210" spans="1:256" ht="18" customHeight="1" x14ac:dyDescent="0.2">
      <c r="C210" s="46"/>
      <c r="D210" s="45"/>
      <c r="E210" s="45"/>
      <c r="F210" s="44"/>
      <c r="G210" s="64"/>
    </row>
    <row r="211" spans="1:256" ht="18" customHeight="1" x14ac:dyDescent="0.2">
      <c r="C211" s="99"/>
      <c r="D211" s="98"/>
      <c r="E211" s="98"/>
      <c r="F211" s="97"/>
      <c r="G211" s="96"/>
      <c r="H211" s="95"/>
      <c r="I211" s="94"/>
      <c r="J211" s="94"/>
      <c r="K211" s="94"/>
    </row>
    <row r="212" spans="1:256" ht="18" customHeight="1" x14ac:dyDescent="0.2">
      <c r="C212" s="30" t="s">
        <v>69</v>
      </c>
      <c r="D212" s="45"/>
      <c r="E212" s="45"/>
      <c r="F212" s="44"/>
      <c r="G212" s="64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8" t="s">
        <v>32</v>
      </c>
      <c r="D214" s="68"/>
      <c r="E214" s="68"/>
      <c r="F214" s="67">
        <v>67239.55</v>
      </c>
      <c r="G214" s="67"/>
      <c r="H214" s="34" t="s">
        <v>23</v>
      </c>
    </row>
    <row r="215" spans="1:256" ht="18" customHeight="1" x14ac:dyDescent="0.2">
      <c r="C215" s="68" t="s">
        <v>68</v>
      </c>
      <c r="D215" s="68"/>
      <c r="E215" s="68"/>
      <c r="F215" s="67">
        <v>276521.96999999997</v>
      </c>
      <c r="G215" s="67"/>
      <c r="H215" s="93" t="s">
        <v>62</v>
      </c>
    </row>
    <row r="216" spans="1:256" ht="18.75" x14ac:dyDescent="0.2">
      <c r="C216" s="68" t="s">
        <v>67</v>
      </c>
      <c r="D216" s="68"/>
      <c r="E216" s="68"/>
      <c r="F216" s="24">
        <f>'[1]RELAÇÃO DE DESPESAS PAGAS '!R6</f>
        <v>255567</v>
      </c>
      <c r="G216" s="24"/>
      <c r="H216" s="34" t="s">
        <v>66</v>
      </c>
    </row>
    <row r="217" spans="1:256" ht="18.75" x14ac:dyDescent="0.2">
      <c r="C217" s="68" t="s">
        <v>65</v>
      </c>
      <c r="D217" s="68"/>
      <c r="E217" s="68"/>
      <c r="F217" s="24">
        <f>F18+F19</f>
        <v>3.38</v>
      </c>
      <c r="G217" s="24"/>
      <c r="H217" s="34" t="s">
        <v>64</v>
      </c>
    </row>
    <row r="218" spans="1:256" ht="18.75" x14ac:dyDescent="0.2">
      <c r="C218" s="68" t="s">
        <v>63</v>
      </c>
      <c r="D218" s="68"/>
      <c r="E218" s="68"/>
      <c r="F218" s="67">
        <v>1.5</v>
      </c>
      <c r="G218" s="67"/>
      <c r="H218" s="93" t="s">
        <v>62</v>
      </c>
    </row>
    <row r="219" spans="1:256" ht="18" customHeight="1" x14ac:dyDescent="0.2">
      <c r="C219" s="23" t="s">
        <v>61</v>
      </c>
      <c r="D219" s="23"/>
      <c r="E219" s="23"/>
      <c r="F219" s="22">
        <f>F214-F215+F216+F217-F218</f>
        <v>46286.460000000014</v>
      </c>
      <c r="G219" s="22"/>
    </row>
    <row r="220" spans="1:256" ht="18" customHeight="1" x14ac:dyDescent="0.2">
      <c r="C220" s="92"/>
      <c r="D220" s="45"/>
      <c r="E220" s="45"/>
      <c r="F220" s="44"/>
      <c r="G220" s="64"/>
    </row>
    <row r="221" spans="1:256" ht="18" customHeight="1" x14ac:dyDescent="0.2">
      <c r="C221" s="27" t="s">
        <v>60</v>
      </c>
      <c r="D221" s="27"/>
      <c r="E221" s="27"/>
      <c r="F221" s="22">
        <f>F219+F209+F202</f>
        <v>46296.459999999781</v>
      </c>
      <c r="G221" s="22"/>
    </row>
    <row r="222" spans="1:256" s="69" customFormat="1" ht="18" customHeight="1" x14ac:dyDescent="0.2">
      <c r="A222"/>
      <c r="B222" s="6"/>
      <c r="C222" s="91"/>
      <c r="D222" s="90"/>
      <c r="E222" s="90"/>
      <c r="F222" s="89"/>
      <c r="G222" s="88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1"/>
      <c r="D223" s="90"/>
      <c r="E223" s="90"/>
      <c r="F223" s="89"/>
      <c r="G223" s="88"/>
    </row>
    <row r="224" spans="1:256" s="66" customFormat="1" ht="21" x14ac:dyDescent="0.2">
      <c r="A224" s="87"/>
      <c r="B224" s="6"/>
      <c r="C224" s="30" t="s">
        <v>59</v>
      </c>
      <c r="D224" s="45"/>
      <c r="E224" s="45"/>
      <c r="F224" s="44"/>
      <c r="G224" s="64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6" t="s">
        <v>11</v>
      </c>
      <c r="D225" s="85"/>
      <c r="E225" s="84" t="s">
        <v>58</v>
      </c>
      <c r="F225" s="83" t="s">
        <v>10</v>
      </c>
      <c r="G225" s="26"/>
    </row>
    <row r="226" spans="3:256" ht="18" customHeight="1" x14ac:dyDescent="0.2">
      <c r="C226" s="82" t="s">
        <v>57</v>
      </c>
      <c r="D226" s="81"/>
      <c r="E226" s="77"/>
      <c r="F226" s="80"/>
      <c r="G226" s="24"/>
      <c r="H226" s="34" t="s">
        <v>56</v>
      </c>
    </row>
    <row r="227" spans="3:256" ht="18" customHeight="1" x14ac:dyDescent="0.2">
      <c r="C227" s="79" t="s">
        <v>55</v>
      </c>
      <c r="D227" s="78"/>
      <c r="E227" s="77"/>
      <c r="F227" s="76"/>
      <c r="G227" s="75"/>
      <c r="H227" s="34" t="s">
        <v>54</v>
      </c>
    </row>
    <row r="228" spans="3:256" ht="18" customHeight="1" x14ac:dyDescent="0.2">
      <c r="C228" s="74" t="s">
        <v>53</v>
      </c>
      <c r="D228" s="74"/>
      <c r="E228" s="74"/>
      <c r="F228" s="74"/>
      <c r="G228" s="74"/>
    </row>
    <row r="229" spans="3:256" ht="18" customHeight="1" x14ac:dyDescent="0.2">
      <c r="C229" s="74"/>
      <c r="D229" s="74"/>
      <c r="E229" s="74"/>
      <c r="F229" s="74"/>
      <c r="G229" s="74"/>
      <c r="H229" s="70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3:256" ht="18" customHeight="1" x14ac:dyDescent="0.2">
      <c r="C230" s="73"/>
      <c r="D230" s="72"/>
      <c r="E230" s="72"/>
      <c r="F230" s="72"/>
      <c r="G230" s="71"/>
      <c r="H230" s="70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</row>
    <row r="231" spans="3:256" ht="18" customHeight="1" x14ac:dyDescent="0.2">
      <c r="C231" s="30" t="s">
        <v>52</v>
      </c>
      <c r="D231" s="45"/>
      <c r="E231" s="45"/>
      <c r="F231" s="44"/>
      <c r="G231" s="64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68" t="s">
        <v>51</v>
      </c>
      <c r="D233" s="68"/>
      <c r="E233" s="68"/>
      <c r="F233" s="67">
        <f>'[1]SALDO DE ESTOQUE'!C25</f>
        <v>34300.46</v>
      </c>
      <c r="G233" s="67"/>
      <c r="H233" s="34" t="s">
        <v>48</v>
      </c>
      <c r="IV233" s="66"/>
    </row>
    <row r="234" spans="3:256" ht="18" customHeight="1" x14ac:dyDescent="0.2">
      <c r="C234" s="68" t="s">
        <v>50</v>
      </c>
      <c r="D234" s="68"/>
      <c r="E234" s="68"/>
      <c r="F234" s="67">
        <f>'[1]SALDO DE ESTOQUE'!C55</f>
        <v>42758.06</v>
      </c>
      <c r="G234" s="67"/>
      <c r="H234" s="34" t="s">
        <v>48</v>
      </c>
    </row>
    <row r="235" spans="3:256" ht="18" customHeight="1" x14ac:dyDescent="0.2">
      <c r="C235" s="68" t="s">
        <v>49</v>
      </c>
      <c r="D235" s="68"/>
      <c r="E235" s="68"/>
      <c r="F235" s="67">
        <f>'[1]SALDO DE ESTOQUE'!C67</f>
        <v>115.33</v>
      </c>
      <c r="G235" s="67"/>
      <c r="H235" s="34" t="s">
        <v>48</v>
      </c>
    </row>
    <row r="236" spans="3:256" ht="18" customHeight="1" x14ac:dyDescent="0.2">
      <c r="C236" s="23" t="s">
        <v>47</v>
      </c>
      <c r="D236" s="23"/>
      <c r="E236" s="23"/>
      <c r="F236" s="22">
        <f>F233+F234+F235</f>
        <v>77173.849999999991</v>
      </c>
      <c r="G236" s="22"/>
      <c r="H236" s="34" t="s">
        <v>46</v>
      </c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  <c r="IO236" s="66"/>
      <c r="IP236" s="66"/>
      <c r="IQ236" s="66"/>
      <c r="IR236" s="66"/>
      <c r="IS236" s="66"/>
      <c r="IT236" s="66"/>
      <c r="IU236" s="66"/>
    </row>
    <row r="237" spans="3:256" ht="18" customHeight="1" x14ac:dyDescent="0.2">
      <c r="C237" s="65"/>
      <c r="D237" s="65"/>
      <c r="E237" s="65"/>
      <c r="F237" s="44"/>
      <c r="G237" s="64"/>
    </row>
    <row r="238" spans="3:256" ht="18" customHeight="1" x14ac:dyDescent="0.2">
      <c r="C238" s="63" t="s">
        <v>45</v>
      </c>
      <c r="D238" s="63"/>
      <c r="E238" s="63"/>
      <c r="F238" s="44"/>
      <c r="G238" s="43"/>
    </row>
    <row r="239" spans="3:256" ht="18" customHeight="1" x14ac:dyDescent="0.2">
      <c r="C239" s="61" t="s">
        <v>44</v>
      </c>
      <c r="D239" s="61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0" t="s">
        <v>43</v>
      </c>
      <c r="D241" s="60"/>
      <c r="E241" s="60"/>
      <c r="F241" s="57">
        <v>5560.05</v>
      </c>
      <c r="G241" s="57"/>
      <c r="I241" s="62"/>
    </row>
    <row r="242" spans="3:13" ht="18" customHeight="1" x14ac:dyDescent="0.2">
      <c r="C242" s="59" t="s">
        <v>42</v>
      </c>
      <c r="D242" s="59"/>
      <c r="E242" s="59"/>
      <c r="F242" s="24">
        <v>0</v>
      </c>
      <c r="G242" s="24"/>
      <c r="I242" s="62"/>
    </row>
    <row r="243" spans="3:13" ht="18.75" x14ac:dyDescent="0.2">
      <c r="C243" s="58" t="s">
        <v>41</v>
      </c>
      <c r="D243" s="58"/>
      <c r="E243" s="58"/>
      <c r="F243" s="24">
        <v>0</v>
      </c>
      <c r="G243" s="24"/>
      <c r="I243" s="62"/>
    </row>
    <row r="244" spans="3:13" ht="18.75" x14ac:dyDescent="0.2">
      <c r="C244" s="27" t="s">
        <v>35</v>
      </c>
      <c r="D244" s="27"/>
      <c r="E244" s="56"/>
      <c r="F244" s="55">
        <f>SUM(F241:G243)</f>
        <v>5560.05</v>
      </c>
      <c r="G244" s="55"/>
      <c r="I244" s="62"/>
    </row>
    <row r="245" spans="3:13" ht="15" customHeight="1" x14ac:dyDescent="0.2">
      <c r="C245" s="54"/>
      <c r="D245" s="54"/>
      <c r="E245" s="54"/>
      <c r="F245" s="53"/>
      <c r="G245" s="53"/>
      <c r="I245" s="62"/>
    </row>
    <row r="246" spans="3:13" ht="18" customHeight="1" x14ac:dyDescent="0.2">
      <c r="C246" s="61" t="s">
        <v>40</v>
      </c>
      <c r="D246" s="61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0" t="s">
        <v>39</v>
      </c>
      <c r="D248" s="60"/>
      <c r="E248" s="60"/>
      <c r="F248" s="57">
        <v>127700.96</v>
      </c>
      <c r="G248" s="57"/>
    </row>
    <row r="249" spans="3:13" ht="18" customHeight="1" x14ac:dyDescent="0.2">
      <c r="C249" s="60" t="s">
        <v>38</v>
      </c>
      <c r="D249" s="60"/>
      <c r="E249" s="60"/>
      <c r="F249" s="57">
        <v>111456.73</v>
      </c>
      <c r="G249" s="57"/>
    </row>
    <row r="250" spans="3:13" ht="18" customHeight="1" x14ac:dyDescent="0.2">
      <c r="C250" s="59" t="s">
        <v>37</v>
      </c>
      <c r="D250" s="59"/>
      <c r="E250" s="59"/>
      <c r="F250" s="57">
        <v>99764.5</v>
      </c>
      <c r="G250" s="57"/>
    </row>
    <row r="251" spans="3:13" ht="18" customHeight="1" x14ac:dyDescent="0.2">
      <c r="C251" s="58" t="s">
        <v>36</v>
      </c>
      <c r="D251" s="58"/>
      <c r="E251" s="58"/>
      <c r="F251" s="57">
        <v>6400</v>
      </c>
      <c r="G251" s="57"/>
    </row>
    <row r="252" spans="3:13" ht="18.75" x14ac:dyDescent="0.2">
      <c r="C252" s="27" t="s">
        <v>35</v>
      </c>
      <c r="D252" s="27"/>
      <c r="E252" s="56"/>
      <c r="F252" s="55">
        <f>SUM(F248:G251)</f>
        <v>345322.19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34</v>
      </c>
      <c r="D254" s="42"/>
      <c r="E254" s="42"/>
      <c r="F254" s="52">
        <f>F244+F252</f>
        <v>350882.24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33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32</v>
      </c>
      <c r="D258" s="50"/>
      <c r="E258" s="50"/>
      <c r="F258" s="49">
        <v>22842.41</v>
      </c>
      <c r="G258" s="49"/>
      <c r="H258" s="34" t="s">
        <v>23</v>
      </c>
      <c r="K258" s="47"/>
      <c r="M258" s="47"/>
    </row>
    <row r="259" spans="1:13" ht="18" customHeight="1" x14ac:dyDescent="0.2">
      <c r="C259" s="36" t="s">
        <v>31</v>
      </c>
      <c r="D259" s="36"/>
      <c r="E259" s="36"/>
      <c r="F259" s="24">
        <v>43128.09</v>
      </c>
      <c r="G259" s="24"/>
      <c r="K259" s="47"/>
      <c r="M259" s="47"/>
    </row>
    <row r="260" spans="1:13" ht="18" customHeight="1" x14ac:dyDescent="0.2">
      <c r="C260" s="36" t="s">
        <v>30</v>
      </c>
      <c r="D260" s="36"/>
      <c r="E260" s="36"/>
      <c r="F260" s="24">
        <f>F39</f>
        <v>7032.238800000001</v>
      </c>
      <c r="G260" s="24"/>
      <c r="H260" s="34"/>
      <c r="K260" s="47"/>
    </row>
    <row r="261" spans="1:13" ht="18" customHeight="1" x14ac:dyDescent="0.2">
      <c r="C261" s="36" t="s">
        <v>29</v>
      </c>
      <c r="D261" s="36"/>
      <c r="E261" s="36"/>
      <c r="F261" s="24">
        <f>F43</f>
        <v>0</v>
      </c>
      <c r="G261" s="24"/>
      <c r="H261" s="48"/>
      <c r="K261" s="47"/>
    </row>
    <row r="262" spans="1:13" ht="18" customHeight="1" x14ac:dyDescent="0.2">
      <c r="C262" s="36" t="s">
        <v>28</v>
      </c>
      <c r="D262" s="36"/>
      <c r="E262" s="36"/>
      <c r="F262" s="24">
        <f>F47</f>
        <v>7997.64</v>
      </c>
      <c r="G262" s="24"/>
      <c r="H262" s="48" t="s">
        <v>27</v>
      </c>
      <c r="K262" s="47"/>
    </row>
    <row r="263" spans="1:13" ht="18" customHeight="1" x14ac:dyDescent="0.2">
      <c r="C263" s="23" t="s">
        <v>26</v>
      </c>
      <c r="D263" s="23"/>
      <c r="E263" s="23"/>
      <c r="F263" s="22">
        <f>F258+F259-F260-F261-F262</f>
        <v>50940.621200000001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25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24</v>
      </c>
      <c r="D267" s="40"/>
      <c r="E267" s="40"/>
      <c r="F267" s="39"/>
      <c r="G267" s="39"/>
      <c r="H267" s="34" t="s">
        <v>23</v>
      </c>
    </row>
    <row r="268" spans="1:13" ht="17.25" x14ac:dyDescent="0.2">
      <c r="C268" s="38" t="s">
        <v>22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21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20</v>
      </c>
      <c r="B270" s="6">
        <v>6</v>
      </c>
      <c r="C270" s="36" t="s">
        <v>20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 t="s">
        <v>15</v>
      </c>
    </row>
    <row r="271" spans="1:13" ht="17.25" x14ac:dyDescent="0.2">
      <c r="A271" t="s">
        <v>19</v>
      </c>
      <c r="B271" s="6">
        <v>6</v>
      </c>
      <c r="C271" s="36" t="s">
        <v>19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 t="s">
        <v>15</v>
      </c>
    </row>
    <row r="272" spans="1:13" ht="18" customHeight="1" x14ac:dyDescent="0.2">
      <c r="A272" t="s">
        <v>18</v>
      </c>
      <c r="B272" s="6">
        <v>7</v>
      </c>
      <c r="C272" s="36" t="s">
        <v>18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17</v>
      </c>
      <c r="B273" s="6">
        <v>6</v>
      </c>
      <c r="C273" s="36" t="s">
        <v>17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7.25" x14ac:dyDescent="0.2">
      <c r="A274" t="s">
        <v>16</v>
      </c>
      <c r="B274" s="6">
        <v>6</v>
      </c>
      <c r="C274" s="36" t="s">
        <v>16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x14ac:dyDescent="0.2"/>
    <row r="310" x14ac:dyDescent="0.2"/>
  </sheetData>
  <mergeCells count="490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D192:E192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25:E25"/>
    <mergeCell ref="F25:G25"/>
    <mergeCell ref="C16:E16"/>
    <mergeCell ref="C17:E17"/>
    <mergeCell ref="F17:G17"/>
    <mergeCell ref="C18:E18"/>
    <mergeCell ref="F18:G18"/>
    <mergeCell ref="C19:E19"/>
    <mergeCell ref="C105:E105"/>
    <mergeCell ref="F105:G105"/>
    <mergeCell ref="C9:E9"/>
    <mergeCell ref="C10:E10"/>
    <mergeCell ref="F10:G10"/>
    <mergeCell ref="C12:E12"/>
    <mergeCell ref="F12:G12"/>
    <mergeCell ref="F22:G22"/>
    <mergeCell ref="C23:E23"/>
    <mergeCell ref="F23:G23"/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'C:\Users\USUARIO\Documents\CONTAS HOSPITAIS PROVISÓRIOS\UPAE-ARRUDA\PRESTAÇÃO DE CONTAS\MARÇO\CGM - PORTAL\03-2021 PRESTAÇÃO DE CONTAS ARRUDA\13 PCF\[13 3 PCF Em Excel.xlsx]DADOS (OCULTAR)'!#REF!</xm:f>
          </x14:formula1>
          <xm:sqref>C8:E8</xm:sqref>
        </x14:dataValidation>
        <x14:dataValidation type="list" allowBlank="1" showInputMessage="1" showErrorMessage="1" xr:uid="{00000000-0002-0000-0300-000001000000}">
          <x14:formula1>
            <xm:f>'C:\Users\USUARIO\Documents\CONTAS HOSPITAIS PROVISÓRIOS\UPAE-ARRUDA\PRESTAÇÃO DE CONTAS\MARÇO\CGM - PORTAL\03-2021 PRESTAÇÃO DE CONTAS ARRUDA\13 PCF\[13 3 PCF Em Excel.xlsx]DADOS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2021-05-05T17:05:50Z</dcterms:created>
  <dcterms:modified xsi:type="dcterms:W3CDTF">2021-05-05T17:06:55Z</dcterms:modified>
</cp:coreProperties>
</file>